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САЙТ\2025-2026\питание\"/>
    </mc:Choice>
  </mc:AlternateContent>
  <xr:revisionPtr revIDLastSave="0" documentId="13_ncr:1_{0C0CC9EC-BE89-4E9D-AC94-66BD24714E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168" i="1" l="1"/>
  <c r="K167" i="1"/>
  <c r="K108" i="1"/>
  <c r="L107" i="1"/>
  <c r="K92" i="1"/>
  <c r="F13" i="1"/>
  <c r="K187" i="1" l="1"/>
  <c r="K186" i="1"/>
  <c r="K185" i="1"/>
  <c r="K184" i="1"/>
  <c r="K178" i="1"/>
  <c r="K176" i="1"/>
  <c r="K166" i="1" l="1"/>
  <c r="K159" i="1"/>
  <c r="K158" i="1"/>
  <c r="K157" i="1"/>
  <c r="K153" i="1"/>
  <c r="K150" i="1"/>
  <c r="K149" i="1"/>
  <c r="K148" i="1"/>
  <c r="K147" i="1"/>
  <c r="K146" i="1"/>
  <c r="K140" i="1"/>
  <c r="K139" i="1"/>
  <c r="K138" i="1"/>
  <c r="K134" i="1" l="1"/>
  <c r="K131" i="1"/>
  <c r="K130" i="1"/>
  <c r="K129" i="1"/>
  <c r="K128" i="1"/>
  <c r="K127" i="1"/>
  <c r="F117" i="1"/>
  <c r="F126" i="1"/>
  <c r="K121" i="1"/>
  <c r="K120" i="1"/>
  <c r="K119" i="1"/>
  <c r="K112" i="1" l="1"/>
  <c r="K110" i="1"/>
  <c r="K109" i="1"/>
  <c r="K102" i="1"/>
  <c r="K100" i="1"/>
  <c r="K91" i="1" l="1"/>
  <c r="K90" i="1"/>
  <c r="K89" i="1"/>
  <c r="K83" i="1"/>
  <c r="K81" i="1"/>
  <c r="K74" i="1" l="1"/>
  <c r="K72" i="1"/>
  <c r="K71" i="1"/>
  <c r="K65" i="1"/>
  <c r="K64" i="1"/>
  <c r="K63" i="1"/>
  <c r="K56" i="1" l="1"/>
  <c r="K55" i="1"/>
  <c r="K54" i="1"/>
  <c r="K53" i="1"/>
  <c r="K52" i="1"/>
  <c r="K46" i="1"/>
  <c r="K50" i="1"/>
  <c r="K44" i="1"/>
  <c r="K40" i="1" l="1"/>
  <c r="K37" i="1"/>
  <c r="K36" i="1"/>
  <c r="K35" i="1"/>
  <c r="K34" i="1"/>
  <c r="K33" i="1"/>
  <c r="K27" i="1"/>
  <c r="K25" i="1"/>
  <c r="L13" i="1" l="1"/>
  <c r="K20" i="1"/>
  <c r="K19" i="1"/>
  <c r="K18" i="1"/>
  <c r="K17" i="1"/>
  <c r="K16" i="1"/>
  <c r="K15" i="1"/>
  <c r="K14" i="1"/>
  <c r="K8" i="1"/>
  <c r="K6" i="1"/>
  <c r="I88" i="1" l="1"/>
  <c r="L69" i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J164" i="1"/>
  <c r="J175" i="1" s="1"/>
  <c r="I164" i="1"/>
  <c r="I175" i="1" s="1"/>
  <c r="H164" i="1"/>
  <c r="G164" i="1"/>
  <c r="G175" i="1" s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I156" i="1" s="1"/>
  <c r="H145" i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I137" i="1" s="1"/>
  <c r="H126" i="1"/>
  <c r="G126" i="1"/>
  <c r="G137" i="1" s="1"/>
  <c r="F137" i="1"/>
  <c r="B118" i="1"/>
  <c r="A118" i="1"/>
  <c r="L117" i="1"/>
  <c r="J117" i="1"/>
  <c r="I117" i="1"/>
  <c r="H117" i="1"/>
  <c r="G117" i="1"/>
  <c r="B108" i="1"/>
  <c r="A108" i="1"/>
  <c r="J107" i="1"/>
  <c r="J118" i="1" s="1"/>
  <c r="I107" i="1"/>
  <c r="I118" i="1" s="1"/>
  <c r="H107" i="1"/>
  <c r="H118" i="1" s="1"/>
  <c r="G107" i="1"/>
  <c r="G118" i="1" s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99" i="1"/>
  <c r="H88" i="1"/>
  <c r="H99" i="1" s="1"/>
  <c r="G88" i="1"/>
  <c r="G99" i="1" s="1"/>
  <c r="F88" i="1"/>
  <c r="F99" i="1" s="1"/>
  <c r="B80" i="1"/>
  <c r="A80" i="1"/>
  <c r="L79" i="1"/>
  <c r="L80" i="1" s="1"/>
  <c r="J79" i="1"/>
  <c r="I79" i="1"/>
  <c r="H79" i="1"/>
  <c r="G79" i="1"/>
  <c r="F79" i="1"/>
  <c r="B70" i="1"/>
  <c r="A70" i="1"/>
  <c r="J69" i="1"/>
  <c r="I69" i="1"/>
  <c r="H69" i="1"/>
  <c r="G69" i="1"/>
  <c r="F69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F43" i="1" s="1"/>
  <c r="B24" i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L175" i="1" l="1"/>
  <c r="H175" i="1"/>
  <c r="H156" i="1"/>
  <c r="L156" i="1"/>
  <c r="L118" i="1"/>
  <c r="L99" i="1"/>
  <c r="F24" i="1"/>
  <c r="L43" i="1"/>
  <c r="I24" i="1"/>
  <c r="L137" i="1"/>
  <c r="J137" i="1"/>
  <c r="H62" i="1"/>
  <c r="J80" i="1"/>
  <c r="H194" i="1"/>
  <c r="F175" i="1"/>
  <c r="J156" i="1"/>
  <c r="H137" i="1"/>
  <c r="F118" i="1"/>
  <c r="J99" i="1"/>
  <c r="F80" i="1"/>
  <c r="I80" i="1"/>
  <c r="H80" i="1"/>
  <c r="G80" i="1"/>
  <c r="L62" i="1"/>
  <c r="F62" i="1"/>
  <c r="I43" i="1"/>
  <c r="J43" i="1"/>
  <c r="J24" i="1"/>
  <c r="H24" i="1"/>
  <c r="G24" i="1"/>
  <c r="L195" i="1" l="1"/>
  <c r="G195" i="1"/>
  <c r="I195" i="1"/>
  <c r="H195" i="1"/>
  <c r="F195" i="1"/>
  <c r="J195" i="1"/>
</calcChain>
</file>

<file path=xl/sharedStrings.xml><?xml version="1.0" encoding="utf-8"?>
<sst xmlns="http://schemas.openxmlformats.org/spreadsheetml/2006/main" count="400" uniqueCount="127">
  <si>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</si>
  <si>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</si>
  <si>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</si>
  <si>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</si>
  <si>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</si>
  <si>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</si>
  <si>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</si>
  <si>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</si>
  <si>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</si>
  <si>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</si>
  <si>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</si>
  <si>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</si>
  <si>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</si>
  <si>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</si>
  <si>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</si>
  <si>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</si>
  <si>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</si>
  <si>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</si>
  <si>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</si>
  <si>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</si>
  <si>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</si>
  <si>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</si>
  <si>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</si>
  <si>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</si>
  <si>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</si>
  <si>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</si>
  <si>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</si>
  <si>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</si>
  <si>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</si>
  <si>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</si>
  <si>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</si>
  <si>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</si>
  <si>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</si>
  <si>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</si>
  <si>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</si>
  <si>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</si>
  <si>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</si>
  <si>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</si>
  <si>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№24</t>
  </si>
  <si>
    <t>Хлеб ржаной</t>
  </si>
  <si>
    <t>кисломол.</t>
  </si>
  <si>
    <t>Директор ООО "Ностальгия"</t>
  </si>
  <si>
    <t>Т.Е. Закожурникова</t>
  </si>
  <si>
    <t>Каша рисовая молочная с маслом сливочным</t>
  </si>
  <si>
    <t>250/10</t>
  </si>
  <si>
    <t>Чай</t>
  </si>
  <si>
    <t>200</t>
  </si>
  <si>
    <t>25</t>
  </si>
  <si>
    <t>Печенье</t>
  </si>
  <si>
    <t>40</t>
  </si>
  <si>
    <t>сладкое</t>
  </si>
  <si>
    <t>20</t>
  </si>
  <si>
    <t>Свекольник на мясном бульоне со сметаной</t>
  </si>
  <si>
    <t>250</t>
  </si>
  <si>
    <t>Каша гречневая с маслом</t>
  </si>
  <si>
    <t>150</t>
  </si>
  <si>
    <t>Голубцы с мясом и рисом (ленивые) с соусом</t>
  </si>
  <si>
    <t>100</t>
  </si>
  <si>
    <t>Батон</t>
  </si>
  <si>
    <t>50</t>
  </si>
  <si>
    <t>Сок</t>
  </si>
  <si>
    <t>Омлет запеченный или паровой</t>
  </si>
  <si>
    <t>Чай с лимоном</t>
  </si>
  <si>
    <t>200/15/7</t>
  </si>
  <si>
    <t>Салат из отварного картофеля, моркови и репчатого лука с растительным маслом</t>
  </si>
  <si>
    <t>60</t>
  </si>
  <si>
    <t>Суп-пюре из картофеля</t>
  </si>
  <si>
    <t>Котлеты из мяса с соусом</t>
  </si>
  <si>
    <t>75/50</t>
  </si>
  <si>
    <t>Макаронные изделия отварные</t>
  </si>
  <si>
    <t>Компот из сухофруктов</t>
  </si>
  <si>
    <t>Гренки (сухарики)</t>
  </si>
  <si>
    <t>10</t>
  </si>
  <si>
    <t>Каша геркулесовая молочная с маслом сливочным</t>
  </si>
  <si>
    <t>Сыр (порциями)</t>
  </si>
  <si>
    <t>15</t>
  </si>
  <si>
    <t>Щи из свежей капусты на мясном бульоне со сметаной</t>
  </si>
  <si>
    <t>Рыба, запеченная в молочном соусе</t>
  </si>
  <si>
    <t>Картофельное пюре</t>
  </si>
  <si>
    <t>Напиток из шиповника</t>
  </si>
  <si>
    <t>Каша пшенная молочная с маслом сливочным</t>
  </si>
  <si>
    <t>Чай ягодный</t>
  </si>
  <si>
    <t>Суп картофельный с вермишелью на мясном бульоне</t>
  </si>
  <si>
    <t>Мясо тушенное с овощами</t>
  </si>
  <si>
    <t>35</t>
  </si>
  <si>
    <t xml:space="preserve">Напиток из свежих ягод </t>
  </si>
  <si>
    <t>Запеканка (сырники) из творога</t>
  </si>
  <si>
    <t>Молоко сгущенное</t>
  </si>
  <si>
    <t>30</t>
  </si>
  <si>
    <t>Салат из отварного картофеля с соленым огурцом, репчатым луком и растительным маслом</t>
  </si>
  <si>
    <t>Суп картофельный с горохом на мясном бульоне</t>
  </si>
  <si>
    <t>Мясо цыпленка, запеченое по-домашнему</t>
  </si>
  <si>
    <t>75</t>
  </si>
  <si>
    <t>Напиток с витаминами Витошка</t>
  </si>
  <si>
    <t>Каша молочная ассорти (рис, гречневая крупа) с маслом сливочным</t>
  </si>
  <si>
    <t xml:space="preserve">Печенье </t>
  </si>
  <si>
    <t>Суп-лапша на курином бульоне</t>
  </si>
  <si>
    <t>Плов из мяса с булугуром</t>
  </si>
  <si>
    <t>Компот б/с из сухофруктов</t>
  </si>
  <si>
    <t>Каша овсяная молочная с маслом сливочным</t>
  </si>
  <si>
    <t>200/10</t>
  </si>
  <si>
    <t>Маринад овощной</t>
  </si>
  <si>
    <t>Рассольник "Домашний" на мясном бульоне со сметаной</t>
  </si>
  <si>
    <t>Зразы из мяса</t>
  </si>
  <si>
    <t>Соус сметанный</t>
  </si>
  <si>
    <t>Каша ячневая молочная с маслом сливочным</t>
  </si>
  <si>
    <t>Салат из отварной свеклы с сыром и растительным маслом</t>
  </si>
  <si>
    <t>Суп-пюре из разных овощей на мясном бульоне</t>
  </si>
  <si>
    <t>Каша пшенная рассыпчатая</t>
  </si>
  <si>
    <t>Кнели из мяса паровые</t>
  </si>
  <si>
    <t>Борщ со сметаной на мясном бульоне</t>
  </si>
  <si>
    <t>Каша гречневая рассыпчатая с мясом</t>
  </si>
  <si>
    <t>Запеканка из творога с яблоками</t>
  </si>
  <si>
    <t>Повидло яблочное</t>
  </si>
  <si>
    <t>Салат из отварного картофеля, моркови, свеклы с репчатым луком, соленым огурцом и раст. маслом</t>
  </si>
  <si>
    <t>Суп крестьянский на мясном бульоне с рисовой крупой</t>
  </si>
  <si>
    <t>Рыба, запеченная в омлете</t>
  </si>
  <si>
    <t>80</t>
  </si>
  <si>
    <t>Кукуруза сахарная</t>
  </si>
  <si>
    <t>Зеленый горошек</t>
  </si>
  <si>
    <t>Салат "Винигрет"</t>
  </si>
  <si>
    <t>Икра кабачковая</t>
  </si>
  <si>
    <t>150/10</t>
  </si>
  <si>
    <t xml:space="preserve">Чай </t>
  </si>
  <si>
    <t>Цыпленок, тушеный с овощами</t>
  </si>
  <si>
    <t>Спагетти отварные</t>
  </si>
  <si>
    <t>Гуляш из отварного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</si>
</sst>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Microsoft Sans Serif"/>
      <family val="2"/>
    </font>
    <font>
      <sz val="6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0" fillId="0" borderId="24" xfId="0" applyBorder="1"/>
    <xf numFmtId="0" fontId="2" fillId="0" borderId="24" xfId="0" applyFont="1" applyBorder="1" applyAlignment="1">
      <alignment horizont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2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2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vertical="top" wrapText="1"/>
      <protection locked="0"/>
    </xf>
    <xf numFmtId="2" fontId="2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showGridLines="0" tabSelected="1" zoomScale="160" zoomScaleNormal="16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8" sqref="N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38</v>
      </c>
      <c r="D1" s="75"/>
      <c r="E1" s="75"/>
      <c r="F1" s="12" t="s">
        <v>16</v>
      </c>
      <c r="G1" s="2" t="s">
        <v>17</v>
      </c>
      <c r="H1" s="76" t="s">
        <v>41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42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9</v>
      </c>
      <c r="J3" s="46">
        <v>2025</v>
      </c>
      <c r="K3" s="1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7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43</v>
      </c>
      <c r="F6" s="64" t="s">
        <v>100</v>
      </c>
      <c r="G6" s="64">
        <v>5.19</v>
      </c>
      <c r="H6" s="64">
        <v>6.34</v>
      </c>
      <c r="I6" s="64">
        <v>40.44</v>
      </c>
      <c r="J6" s="66">
        <v>238.55</v>
      </c>
      <c r="K6" s="64" t="str">
        <f>"9/4"</f>
        <v>9/4</v>
      </c>
      <c r="L6" s="64">
        <v>47</v>
      </c>
    </row>
    <row r="7" spans="1:12" ht="15" x14ac:dyDescent="0.25">
      <c r="A7" s="23"/>
      <c r="B7" s="15"/>
      <c r="C7" s="11"/>
      <c r="D7" s="6"/>
      <c r="E7" s="61"/>
      <c r="F7" s="65"/>
      <c r="G7" s="65"/>
      <c r="H7" s="65"/>
      <c r="I7" s="65"/>
      <c r="J7" s="67"/>
      <c r="K7" s="65"/>
      <c r="L7" s="65"/>
    </row>
    <row r="8" spans="1:12" ht="15" x14ac:dyDescent="0.25">
      <c r="A8" s="23"/>
      <c r="B8" s="15"/>
      <c r="C8" s="11"/>
      <c r="D8" s="7" t="s">
        <v>22</v>
      </c>
      <c r="E8" s="47" t="s">
        <v>45</v>
      </c>
      <c r="F8" s="64" t="s">
        <v>46</v>
      </c>
      <c r="G8" s="64">
        <v>0.08</v>
      </c>
      <c r="H8" s="64">
        <v>0.02</v>
      </c>
      <c r="I8" s="64">
        <v>9.84</v>
      </c>
      <c r="J8" s="66">
        <v>37.802231999999989</v>
      </c>
      <c r="K8" s="64" t="str">
        <f>"27/10"</f>
        <v>27/10</v>
      </c>
      <c r="L8" s="64">
        <v>10</v>
      </c>
    </row>
    <row r="9" spans="1:12" ht="15" x14ac:dyDescent="0.25">
      <c r="A9" s="23"/>
      <c r="B9" s="15"/>
      <c r="C9" s="11"/>
      <c r="D9" s="7" t="s">
        <v>23</v>
      </c>
      <c r="E9" s="47" t="s">
        <v>58</v>
      </c>
      <c r="F9" s="64">
        <v>35</v>
      </c>
      <c r="G9" s="64">
        <v>2.7</v>
      </c>
      <c r="H9" s="64">
        <v>1.05</v>
      </c>
      <c r="I9" s="64">
        <v>18.66</v>
      </c>
      <c r="J9" s="66">
        <v>94.33</v>
      </c>
      <c r="K9" s="64"/>
      <c r="L9" s="64">
        <v>2</v>
      </c>
    </row>
    <row r="10" spans="1:12" ht="15" x14ac:dyDescent="0.25">
      <c r="A10" s="23"/>
      <c r="B10" s="15"/>
      <c r="C10" s="11"/>
      <c r="D10" s="7" t="s">
        <v>50</v>
      </c>
      <c r="E10" s="61" t="s">
        <v>48</v>
      </c>
      <c r="F10" s="65" t="s">
        <v>49</v>
      </c>
      <c r="G10" s="65">
        <v>3</v>
      </c>
      <c r="H10" s="65">
        <v>3.92</v>
      </c>
      <c r="I10" s="65">
        <v>30.68</v>
      </c>
      <c r="J10" s="67">
        <v>168.90400000000002</v>
      </c>
      <c r="K10" s="65"/>
      <c r="L10" s="65">
        <v>10</v>
      </c>
    </row>
    <row r="11" spans="1:12" ht="15" x14ac:dyDescent="0.25">
      <c r="A11" s="23"/>
      <c r="B11" s="15"/>
      <c r="C11" s="11"/>
      <c r="D11" s="63"/>
      <c r="E11" s="47"/>
      <c r="F11" s="64"/>
      <c r="G11" s="64"/>
      <c r="H11" s="64"/>
      <c r="I11" s="64"/>
      <c r="J11" s="66"/>
      <c r="K11" s="64"/>
      <c r="L11" s="64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68"/>
      <c r="K12" s="41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35</v>
      </c>
      <c r="G13" s="19">
        <f>SUM(G6:G12)</f>
        <v>10.97</v>
      </c>
      <c r="H13" s="19">
        <f>SUM(H6:H12)</f>
        <v>11.329999999999998</v>
      </c>
      <c r="I13" s="19">
        <f>SUM(I6:I12)</f>
        <v>99.62</v>
      </c>
      <c r="J13" s="69">
        <f>SUM(J6:J12)</f>
        <v>539.586232</v>
      </c>
      <c r="K13" s="25"/>
      <c r="L13" s="25">
        <f>SUM(L6:L12)</f>
        <v>69</v>
      </c>
    </row>
    <row r="14" spans="1:12" ht="15" x14ac:dyDescent="0.25">
      <c r="A14" s="23">
        <f>A6</f>
        <v>1</v>
      </c>
      <c r="B14" s="14">
        <f>B6</f>
        <v>1</v>
      </c>
      <c r="C14" s="11" t="s">
        <v>24</v>
      </c>
      <c r="D14" s="8" t="s">
        <v>25</v>
      </c>
      <c r="E14" s="47" t="s">
        <v>118</v>
      </c>
      <c r="F14" s="64">
        <v>40</v>
      </c>
      <c r="G14" s="64">
        <v>1.21</v>
      </c>
      <c r="H14" s="64">
        <v>0.84</v>
      </c>
      <c r="I14" s="64">
        <v>4.47</v>
      </c>
      <c r="J14" s="66">
        <v>33.68</v>
      </c>
      <c r="K14" s="64" t="str">
        <f>"-"</f>
        <v>-</v>
      </c>
      <c r="L14" s="64">
        <v>9.3800000000000008</v>
      </c>
    </row>
    <row r="15" spans="1:12" ht="15" x14ac:dyDescent="0.25">
      <c r="A15" s="23"/>
      <c r="B15" s="15"/>
      <c r="C15" s="11"/>
      <c r="D15" s="7" t="s">
        <v>26</v>
      </c>
      <c r="E15" s="61" t="s">
        <v>52</v>
      </c>
      <c r="F15" s="65" t="s">
        <v>53</v>
      </c>
      <c r="G15" s="65">
        <v>4.8100000000000005</v>
      </c>
      <c r="H15" s="65">
        <v>7.17</v>
      </c>
      <c r="I15" s="65">
        <v>12.72</v>
      </c>
      <c r="J15" s="67">
        <v>130.57610750000001</v>
      </c>
      <c r="K15" s="65" t="str">
        <f>"2/2"</f>
        <v>2/2</v>
      </c>
      <c r="L15" s="65">
        <v>35</v>
      </c>
    </row>
    <row r="16" spans="1:12" ht="15" x14ac:dyDescent="0.25">
      <c r="A16" s="23"/>
      <c r="B16" s="15"/>
      <c r="C16" s="11"/>
      <c r="D16" s="7" t="s">
        <v>28</v>
      </c>
      <c r="E16" s="47" t="s">
        <v>54</v>
      </c>
      <c r="F16" s="64" t="s">
        <v>55</v>
      </c>
      <c r="G16" s="64">
        <v>6.66</v>
      </c>
      <c r="H16" s="64">
        <v>8.9700000000000006</v>
      </c>
      <c r="I16" s="64">
        <v>34.6</v>
      </c>
      <c r="J16" s="66">
        <v>236.97364949999999</v>
      </c>
      <c r="K16" s="64" t="str">
        <f>"39/3"</f>
        <v>39/3</v>
      </c>
      <c r="L16" s="64">
        <v>15</v>
      </c>
    </row>
    <row r="17" spans="1:12" ht="15" x14ac:dyDescent="0.25">
      <c r="A17" s="23"/>
      <c r="B17" s="15"/>
      <c r="C17" s="11"/>
      <c r="D17" s="7" t="s">
        <v>27</v>
      </c>
      <c r="E17" s="47" t="s">
        <v>56</v>
      </c>
      <c r="F17" s="64" t="s">
        <v>57</v>
      </c>
      <c r="G17" s="64">
        <v>6.27</v>
      </c>
      <c r="H17" s="64">
        <v>6.47</v>
      </c>
      <c r="I17" s="64">
        <v>6.42</v>
      </c>
      <c r="J17" s="66">
        <v>107.73765332692302</v>
      </c>
      <c r="K17" s="64" t="str">
        <f>"48/8"</f>
        <v>48/8</v>
      </c>
      <c r="L17" s="64">
        <v>40.5</v>
      </c>
    </row>
    <row r="18" spans="1:12" ht="15" x14ac:dyDescent="0.25">
      <c r="A18" s="23"/>
      <c r="B18" s="15"/>
      <c r="C18" s="11"/>
      <c r="D18" s="7" t="s">
        <v>30</v>
      </c>
      <c r="E18" s="61" t="s">
        <v>58</v>
      </c>
      <c r="F18" s="65" t="s">
        <v>59</v>
      </c>
      <c r="G18" s="65">
        <v>3.85</v>
      </c>
      <c r="H18" s="65">
        <v>1.5</v>
      </c>
      <c r="I18" s="65">
        <v>26.65</v>
      </c>
      <c r="J18" s="67">
        <v>134.75999999999996</v>
      </c>
      <c r="K18" s="65" t="str">
        <f>"-"</f>
        <v>-</v>
      </c>
      <c r="L18" s="65">
        <v>5</v>
      </c>
    </row>
    <row r="19" spans="1:12" ht="15" x14ac:dyDescent="0.25">
      <c r="A19" s="23"/>
      <c r="B19" s="15"/>
      <c r="C19" s="11"/>
      <c r="D19" s="7" t="s">
        <v>31</v>
      </c>
      <c r="E19" s="47" t="s">
        <v>39</v>
      </c>
      <c r="F19" s="64" t="s">
        <v>47</v>
      </c>
      <c r="G19" s="64">
        <v>1.65</v>
      </c>
      <c r="H19" s="64">
        <v>0.3</v>
      </c>
      <c r="I19" s="64">
        <v>10.43</v>
      </c>
      <c r="J19" s="66">
        <v>48.344999999999999</v>
      </c>
      <c r="K19" s="64" t="str">
        <f>"-"</f>
        <v>-</v>
      </c>
      <c r="L19" s="64">
        <v>1.5</v>
      </c>
    </row>
    <row r="20" spans="1:12" ht="15" x14ac:dyDescent="0.25">
      <c r="A20" s="23"/>
      <c r="B20" s="15"/>
      <c r="C20" s="11"/>
      <c r="D20" s="1" t="s">
        <v>29</v>
      </c>
      <c r="E20" s="47" t="s">
        <v>60</v>
      </c>
      <c r="F20" s="64" t="s">
        <v>46</v>
      </c>
      <c r="G20" s="64">
        <v>1</v>
      </c>
      <c r="H20" s="64">
        <v>0.2</v>
      </c>
      <c r="I20" s="64">
        <v>20.6</v>
      </c>
      <c r="J20" s="66">
        <v>86.47999999999999</v>
      </c>
      <c r="K20" s="64" t="str">
        <f>"-"</f>
        <v>-</v>
      </c>
      <c r="L20" s="64">
        <v>20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68"/>
      <c r="K21" s="41"/>
      <c r="L21" s="41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68"/>
      <c r="K22" s="41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40</v>
      </c>
      <c r="G23" s="19">
        <f t="shared" ref="G23:J23" si="0">SUM(G14:G22)</f>
        <v>25.45</v>
      </c>
      <c r="H23" s="19">
        <f t="shared" si="0"/>
        <v>25.45</v>
      </c>
      <c r="I23" s="19">
        <f t="shared" si="0"/>
        <v>115.89000000000001</v>
      </c>
      <c r="J23" s="69">
        <f t="shared" si="0"/>
        <v>778.552410326923</v>
      </c>
      <c r="K23" s="25"/>
      <c r="L23" s="25">
        <f t="shared" ref="L23" si="1">SUM(L14:L22)</f>
        <v>126.38</v>
      </c>
    </row>
    <row r="24" spans="1:12" ht="15.75" thickBot="1" x14ac:dyDescent="0.25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75</v>
      </c>
      <c r="G24" s="32">
        <f t="shared" ref="G24:J24" si="2">G13+G23</f>
        <v>36.42</v>
      </c>
      <c r="H24" s="32">
        <f t="shared" si="2"/>
        <v>36.78</v>
      </c>
      <c r="I24" s="32">
        <f t="shared" si="2"/>
        <v>215.51000000000002</v>
      </c>
      <c r="J24" s="70">
        <f t="shared" si="2"/>
        <v>1318.138642326923</v>
      </c>
      <c r="K24" s="32"/>
      <c r="L24" s="49">
        <f t="shared" ref="L24" si="3">L13+L23</f>
        <v>195.38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14.59</v>
      </c>
      <c r="H25" s="40">
        <v>15.9</v>
      </c>
      <c r="I25" s="40">
        <v>2.54</v>
      </c>
      <c r="J25" s="68">
        <v>211.23</v>
      </c>
      <c r="K25" s="40" t="str">
        <f>"2/6"</f>
        <v>2/6</v>
      </c>
      <c r="L25" s="40">
        <v>42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68"/>
      <c r="K26" s="40"/>
      <c r="L26" s="40"/>
    </row>
    <row r="27" spans="1:12" ht="15" x14ac:dyDescent="0.25">
      <c r="A27" s="14"/>
      <c r="B27" s="15"/>
      <c r="C27" s="11"/>
      <c r="D27" s="7" t="s">
        <v>22</v>
      </c>
      <c r="E27" s="39" t="s">
        <v>62</v>
      </c>
      <c r="F27" s="40" t="s">
        <v>63</v>
      </c>
      <c r="G27" s="40">
        <v>0.13</v>
      </c>
      <c r="H27" s="40">
        <v>0.03</v>
      </c>
      <c r="I27" s="40">
        <v>10.92</v>
      </c>
      <c r="J27" s="68">
        <v>42.91241806829283</v>
      </c>
      <c r="K27" s="40" t="str">
        <f>"29/10"</f>
        <v>29/10</v>
      </c>
      <c r="L27" s="40">
        <v>15</v>
      </c>
    </row>
    <row r="28" spans="1:12" ht="15" x14ac:dyDescent="0.25">
      <c r="A28" s="14"/>
      <c r="B28" s="15"/>
      <c r="C28" s="11"/>
      <c r="D28" s="7" t="s">
        <v>23</v>
      </c>
      <c r="E28" s="39" t="s">
        <v>39</v>
      </c>
      <c r="F28" s="40" t="s">
        <v>47</v>
      </c>
      <c r="G28" s="40">
        <v>1.65</v>
      </c>
      <c r="H28" s="40">
        <v>0.3</v>
      </c>
      <c r="I28" s="40">
        <v>10.43</v>
      </c>
      <c r="J28" s="68">
        <v>48.344999999999999</v>
      </c>
      <c r="K28" s="40"/>
      <c r="L28" s="40">
        <v>2</v>
      </c>
    </row>
    <row r="29" spans="1:12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68"/>
      <c r="K29" s="40"/>
      <c r="L29" s="40"/>
    </row>
    <row r="30" spans="1:12" ht="15" x14ac:dyDescent="0.25">
      <c r="A30" s="14"/>
      <c r="B30" s="15"/>
      <c r="C30" s="11"/>
      <c r="D30" s="7" t="s">
        <v>25</v>
      </c>
      <c r="E30" s="39" t="s">
        <v>119</v>
      </c>
      <c r="F30" s="40" t="s">
        <v>51</v>
      </c>
      <c r="G30" s="40">
        <v>0.16</v>
      </c>
      <c r="H30" s="40">
        <v>0.02</v>
      </c>
      <c r="I30" s="40">
        <v>0.69</v>
      </c>
      <c r="J30" s="68">
        <v>3.1222799999999995</v>
      </c>
      <c r="K30" s="40"/>
      <c r="L30" s="40">
        <v>5</v>
      </c>
    </row>
    <row r="31" spans="1:12" ht="15" x14ac:dyDescent="0.25">
      <c r="A31" s="14"/>
      <c r="B31" s="15"/>
      <c r="C31" s="11"/>
      <c r="D31" s="7" t="s">
        <v>23</v>
      </c>
      <c r="E31" s="39" t="s">
        <v>58</v>
      </c>
      <c r="F31" s="40">
        <v>35</v>
      </c>
      <c r="G31" s="40">
        <v>2.7</v>
      </c>
      <c r="H31" s="40">
        <v>1.05</v>
      </c>
      <c r="I31" s="40">
        <v>18.66</v>
      </c>
      <c r="J31" s="68">
        <v>94.33</v>
      </c>
      <c r="K31" s="40"/>
      <c r="L31" s="40">
        <v>5</v>
      </c>
    </row>
    <row r="32" spans="1:12" ht="15.75" thickBot="1" x14ac:dyDescent="0.3">
      <c r="A32" s="56"/>
      <c r="B32" s="54"/>
      <c r="C32" s="55"/>
      <c r="D32" s="51" t="s">
        <v>32</v>
      </c>
      <c r="E32" s="52"/>
      <c r="F32" s="53">
        <f>SUM(F25:F31)</f>
        <v>185</v>
      </c>
      <c r="G32" s="53">
        <f>SUM(G25:G31)</f>
        <v>19.23</v>
      </c>
      <c r="H32" s="53">
        <f>SUM(H25:H31)</f>
        <v>17.3</v>
      </c>
      <c r="I32" s="53">
        <f>SUM(I25:I31)</f>
        <v>43.24</v>
      </c>
      <c r="J32" s="71">
        <f>SUM(J25:J31)</f>
        <v>399.93969806829278</v>
      </c>
      <c r="K32" s="53"/>
      <c r="L32" s="58">
        <f>SUM(L25:L31)</f>
        <v>69</v>
      </c>
    </row>
    <row r="33" spans="1:12" ht="25.5" x14ac:dyDescent="0.25">
      <c r="A33" s="14">
        <f>A25</f>
        <v>1</v>
      </c>
      <c r="B33" s="14">
        <f>B25</f>
        <v>2</v>
      </c>
      <c r="C33" s="11" t="s">
        <v>24</v>
      </c>
      <c r="D33" s="8" t="s">
        <v>25</v>
      </c>
      <c r="E33" s="39" t="s">
        <v>64</v>
      </c>
      <c r="F33" s="40" t="s">
        <v>65</v>
      </c>
      <c r="G33" s="40">
        <v>0.91</v>
      </c>
      <c r="H33" s="40">
        <v>3.68</v>
      </c>
      <c r="I33" s="40">
        <v>7.11</v>
      </c>
      <c r="J33" s="68">
        <v>63.738138660000004</v>
      </c>
      <c r="K33" s="40" t="str">
        <f>"47/1"</f>
        <v>47/1</v>
      </c>
      <c r="L33" s="40">
        <v>15</v>
      </c>
    </row>
    <row r="34" spans="1:12" ht="15" x14ac:dyDescent="0.25">
      <c r="A34" s="14"/>
      <c r="B34" s="15"/>
      <c r="C34" s="11"/>
      <c r="D34" s="7" t="s">
        <v>26</v>
      </c>
      <c r="E34" s="39" t="s">
        <v>66</v>
      </c>
      <c r="F34" s="40" t="s">
        <v>53</v>
      </c>
      <c r="G34" s="40">
        <v>3.2</v>
      </c>
      <c r="H34" s="40">
        <v>3.66</v>
      </c>
      <c r="I34" s="40">
        <v>16.760000000000002</v>
      </c>
      <c r="J34" s="68">
        <v>111.34196249999999</v>
      </c>
      <c r="K34" s="40" t="str">
        <f>"29/2"</f>
        <v>29/2</v>
      </c>
      <c r="L34" s="40">
        <v>25</v>
      </c>
    </row>
    <row r="35" spans="1:12" ht="15" x14ac:dyDescent="0.25">
      <c r="A35" s="14"/>
      <c r="B35" s="15"/>
      <c r="C35" s="11"/>
      <c r="D35" s="7" t="s">
        <v>27</v>
      </c>
      <c r="E35" s="39" t="s">
        <v>67</v>
      </c>
      <c r="F35" s="40" t="s">
        <v>68</v>
      </c>
      <c r="G35" s="40">
        <v>13.55</v>
      </c>
      <c r="H35" s="40">
        <v>12.87</v>
      </c>
      <c r="I35" s="40">
        <v>9.24</v>
      </c>
      <c r="J35" s="68">
        <v>207.33271264166692</v>
      </c>
      <c r="K35" s="40" t="str">
        <f>"20/8"</f>
        <v>20/8</v>
      </c>
      <c r="L35" s="40">
        <v>48.38</v>
      </c>
    </row>
    <row r="36" spans="1:12" ht="15" x14ac:dyDescent="0.25">
      <c r="A36" s="14"/>
      <c r="B36" s="15"/>
      <c r="C36" s="11"/>
      <c r="D36" s="7" t="s">
        <v>28</v>
      </c>
      <c r="E36" s="39" t="s">
        <v>69</v>
      </c>
      <c r="F36" s="40" t="s">
        <v>55</v>
      </c>
      <c r="G36" s="40">
        <v>5.3</v>
      </c>
      <c r="H36" s="40">
        <v>2.98</v>
      </c>
      <c r="I36" s="40">
        <v>34.11</v>
      </c>
      <c r="J36" s="68">
        <v>183.94017449999998</v>
      </c>
      <c r="K36" s="40" t="str">
        <f>"46/3"</f>
        <v>46/3</v>
      </c>
      <c r="L36" s="40">
        <v>18</v>
      </c>
    </row>
    <row r="37" spans="1:12" ht="15" x14ac:dyDescent="0.25">
      <c r="A37" s="14"/>
      <c r="B37" s="15"/>
      <c r="C37" s="11"/>
      <c r="D37" s="7" t="s">
        <v>29</v>
      </c>
      <c r="E37" s="39" t="s">
        <v>70</v>
      </c>
      <c r="F37" s="40" t="s">
        <v>46</v>
      </c>
      <c r="G37" s="40">
        <v>1.02</v>
      </c>
      <c r="H37" s="40">
        <v>0.06</v>
      </c>
      <c r="I37" s="40">
        <v>23.18</v>
      </c>
      <c r="J37" s="68">
        <v>87.598919999999993</v>
      </c>
      <c r="K37" s="40" t="str">
        <f>"6/10"</f>
        <v>6/10</v>
      </c>
      <c r="L37" s="40">
        <v>12</v>
      </c>
    </row>
    <row r="38" spans="1:12" ht="15" x14ac:dyDescent="0.25">
      <c r="A38" s="14"/>
      <c r="B38" s="15"/>
      <c r="C38" s="11"/>
      <c r="D38" s="7" t="s">
        <v>30</v>
      </c>
      <c r="E38" s="39" t="s">
        <v>58</v>
      </c>
      <c r="F38" s="40" t="s">
        <v>59</v>
      </c>
      <c r="G38" s="40">
        <v>3.85</v>
      </c>
      <c r="H38" s="40">
        <v>1.5</v>
      </c>
      <c r="I38" s="40">
        <v>26.65</v>
      </c>
      <c r="J38" s="68">
        <v>134.75999999999996</v>
      </c>
      <c r="K38" s="40"/>
      <c r="L38" s="40">
        <v>5</v>
      </c>
    </row>
    <row r="39" spans="1:12" ht="15" x14ac:dyDescent="0.25">
      <c r="A39" s="14"/>
      <c r="B39" s="15"/>
      <c r="C39" s="11"/>
      <c r="D39" s="7" t="s">
        <v>31</v>
      </c>
      <c r="E39" s="39" t="s">
        <v>39</v>
      </c>
      <c r="F39" s="40" t="s">
        <v>47</v>
      </c>
      <c r="G39" s="40">
        <v>1.65</v>
      </c>
      <c r="H39" s="40">
        <v>0.3</v>
      </c>
      <c r="I39" s="40">
        <v>10.43</v>
      </c>
      <c r="J39" s="68">
        <v>48.344999999999999</v>
      </c>
      <c r="K39" s="40"/>
      <c r="L39" s="40">
        <v>1.5</v>
      </c>
    </row>
    <row r="40" spans="1:12" ht="15" x14ac:dyDescent="0.25">
      <c r="A40" s="14"/>
      <c r="B40" s="15"/>
      <c r="C40" s="11"/>
      <c r="D40" s="7" t="s">
        <v>30</v>
      </c>
      <c r="E40" s="39" t="s">
        <v>71</v>
      </c>
      <c r="F40" s="40" t="s">
        <v>72</v>
      </c>
      <c r="G40" s="40">
        <v>0.86</v>
      </c>
      <c r="H40" s="40">
        <v>0.1</v>
      </c>
      <c r="I40" s="40">
        <v>5.12</v>
      </c>
      <c r="J40" s="68">
        <v>25.200647999999997</v>
      </c>
      <c r="K40" s="40" t="str">
        <f>"40/2"</f>
        <v>40/2</v>
      </c>
      <c r="L40" s="40">
        <v>1.5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68"/>
      <c r="K41" s="40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4">SUM(G33:G41)</f>
        <v>30.34</v>
      </c>
      <c r="H42" s="19">
        <f t="shared" ref="H42" si="5">SUM(H33:H41)</f>
        <v>25.150000000000002</v>
      </c>
      <c r="I42" s="19">
        <f t="shared" ref="I42" si="6">SUM(I33:I41)</f>
        <v>132.60000000000002</v>
      </c>
      <c r="J42" s="69">
        <f t="shared" ref="J42:L42" si="7">SUM(J33:J41)</f>
        <v>862.25755630166691</v>
      </c>
      <c r="K42" s="25"/>
      <c r="L42" s="25">
        <f t="shared" si="7"/>
        <v>126.38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185</v>
      </c>
      <c r="G43" s="32">
        <f t="shared" ref="G43" si="8">G32+G42</f>
        <v>49.57</v>
      </c>
      <c r="H43" s="32">
        <f t="shared" ref="H43" si="9">H32+H42</f>
        <v>42.45</v>
      </c>
      <c r="I43" s="32">
        <f t="shared" ref="I43" si="10">I32+I42</f>
        <v>175.84000000000003</v>
      </c>
      <c r="J43" s="70">
        <f t="shared" ref="J43:L43" si="11">J32+J42</f>
        <v>1262.1972543699596</v>
      </c>
      <c r="K43" s="32"/>
      <c r="L43" s="49">
        <f t="shared" si="11"/>
        <v>195.38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200</v>
      </c>
      <c r="G44" s="40">
        <v>6.38</v>
      </c>
      <c r="H44" s="40">
        <v>7.41</v>
      </c>
      <c r="I44" s="40">
        <v>29.16</v>
      </c>
      <c r="J44" s="68">
        <v>205.61</v>
      </c>
      <c r="K44" s="40" t="str">
        <f>"8/4"</f>
        <v>8/4</v>
      </c>
      <c r="L44" s="40">
        <v>42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68"/>
      <c r="K45" s="40"/>
      <c r="L45" s="40"/>
    </row>
    <row r="46" spans="1:12" ht="15" x14ac:dyDescent="0.25">
      <c r="A46" s="23"/>
      <c r="B46" s="15"/>
      <c r="C46" s="11"/>
      <c r="D46" s="7" t="s">
        <v>22</v>
      </c>
      <c r="E46" s="39" t="s">
        <v>45</v>
      </c>
      <c r="F46" s="40" t="s">
        <v>46</v>
      </c>
      <c r="G46" s="40">
        <v>0.08</v>
      </c>
      <c r="H46" s="40">
        <v>0.02</v>
      </c>
      <c r="I46" s="40">
        <v>9.84</v>
      </c>
      <c r="J46" s="68">
        <v>37.799999999999997</v>
      </c>
      <c r="K46" s="40" t="str">
        <f>"30/10"</f>
        <v>30/10</v>
      </c>
      <c r="L46" s="40">
        <v>10</v>
      </c>
    </row>
    <row r="47" spans="1:12" ht="15" x14ac:dyDescent="0.25">
      <c r="A47" s="23"/>
      <c r="B47" s="15"/>
      <c r="C47" s="11"/>
      <c r="D47" s="7" t="s">
        <v>23</v>
      </c>
      <c r="E47" s="39" t="s">
        <v>58</v>
      </c>
      <c r="F47" s="40">
        <v>35</v>
      </c>
      <c r="G47" s="40">
        <v>2.7</v>
      </c>
      <c r="H47" s="40">
        <v>1.05</v>
      </c>
      <c r="I47" s="40">
        <v>18.66</v>
      </c>
      <c r="J47" s="68">
        <v>94.33</v>
      </c>
      <c r="K47" s="40"/>
      <c r="L47" s="40">
        <v>5</v>
      </c>
    </row>
    <row r="48" spans="1:12" ht="15" x14ac:dyDescent="0.25">
      <c r="A48" s="23"/>
      <c r="B48" s="15"/>
      <c r="C48" s="11"/>
      <c r="D48" s="7"/>
      <c r="E48" s="39"/>
      <c r="F48" s="40"/>
      <c r="G48" s="40"/>
      <c r="H48" s="40"/>
      <c r="I48" s="40"/>
      <c r="J48" s="68"/>
      <c r="K48" s="40"/>
      <c r="L48" s="40"/>
    </row>
    <row r="49" spans="1:12" ht="15" x14ac:dyDescent="0.25">
      <c r="A49" s="23"/>
      <c r="B49" s="15"/>
      <c r="C49" s="11"/>
      <c r="D49" s="7"/>
      <c r="E49" s="39"/>
      <c r="F49" s="40"/>
      <c r="G49" s="40"/>
      <c r="H49" s="40"/>
      <c r="I49" s="40"/>
      <c r="J49" s="68"/>
      <c r="K49" s="40"/>
      <c r="L49" s="40"/>
    </row>
    <row r="50" spans="1:12" ht="15" x14ac:dyDescent="0.25">
      <c r="A50" s="23"/>
      <c r="B50" s="15"/>
      <c r="C50" s="11"/>
      <c r="D50" s="7" t="s">
        <v>40</v>
      </c>
      <c r="E50" s="39" t="s">
        <v>74</v>
      </c>
      <c r="F50" s="40">
        <v>10</v>
      </c>
      <c r="G50" s="40">
        <v>2.63</v>
      </c>
      <c r="H50" s="40">
        <v>2.66</v>
      </c>
      <c r="I50" s="40">
        <v>0</v>
      </c>
      <c r="J50" s="68">
        <v>35.049999999999997</v>
      </c>
      <c r="K50" s="40" t="str">
        <f>"4/13"</f>
        <v>4/13</v>
      </c>
      <c r="L50" s="40">
        <v>12</v>
      </c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245</v>
      </c>
      <c r="G51" s="19">
        <f t="shared" ref="G51" si="12">SUM(G44:G50)</f>
        <v>11.79</v>
      </c>
      <c r="H51" s="19">
        <f t="shared" ref="H51" si="13">SUM(H44:H50)</f>
        <v>11.14</v>
      </c>
      <c r="I51" s="19">
        <f t="shared" ref="I51" si="14">SUM(I44:I50)</f>
        <v>57.66</v>
      </c>
      <c r="J51" s="69">
        <f t="shared" ref="J51:L51" si="15">SUM(J44:J50)</f>
        <v>372.79</v>
      </c>
      <c r="K51" s="19"/>
      <c r="L51" s="59">
        <f t="shared" si="15"/>
        <v>69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 t="s">
        <v>120</v>
      </c>
      <c r="F52" s="40" t="s">
        <v>65</v>
      </c>
      <c r="G52" s="40">
        <v>0.86</v>
      </c>
      <c r="H52" s="40">
        <v>3.65</v>
      </c>
      <c r="I52" s="40">
        <v>6.32</v>
      </c>
      <c r="J52" s="68">
        <v>60.012013235999994</v>
      </c>
      <c r="K52" s="40" t="str">
        <f>"49/1"</f>
        <v>49/1</v>
      </c>
      <c r="L52" s="40">
        <v>15</v>
      </c>
    </row>
    <row r="53" spans="1:12" ht="15" x14ac:dyDescent="0.25">
      <c r="A53" s="23"/>
      <c r="B53" s="15"/>
      <c r="C53" s="11"/>
      <c r="D53" s="7" t="s">
        <v>26</v>
      </c>
      <c r="E53" s="39" t="s">
        <v>76</v>
      </c>
      <c r="F53" s="40" t="s">
        <v>44</v>
      </c>
      <c r="G53" s="40">
        <v>7.2700000000000005</v>
      </c>
      <c r="H53" s="40">
        <v>6.97</v>
      </c>
      <c r="I53" s="40">
        <v>9.64</v>
      </c>
      <c r="J53" s="68">
        <v>127.22209340000001</v>
      </c>
      <c r="K53" s="40" t="str">
        <f>"6/2"</f>
        <v>6/2</v>
      </c>
      <c r="L53" s="40">
        <v>25</v>
      </c>
    </row>
    <row r="54" spans="1:12" ht="15" x14ac:dyDescent="0.25">
      <c r="A54" s="23"/>
      <c r="B54" s="15"/>
      <c r="C54" s="11"/>
      <c r="D54" s="7" t="s">
        <v>27</v>
      </c>
      <c r="E54" s="39" t="s">
        <v>77</v>
      </c>
      <c r="F54" s="40" t="s">
        <v>68</v>
      </c>
      <c r="G54" s="40">
        <v>15.06</v>
      </c>
      <c r="H54" s="40">
        <v>7.04</v>
      </c>
      <c r="I54" s="40">
        <v>7.18</v>
      </c>
      <c r="J54" s="68">
        <v>151.91514375</v>
      </c>
      <c r="K54" s="40" t="str">
        <f>"6/7"</f>
        <v>6/7</v>
      </c>
      <c r="L54" s="40">
        <v>45.86</v>
      </c>
    </row>
    <row r="55" spans="1:12" ht="15" x14ac:dyDescent="0.25">
      <c r="A55" s="23"/>
      <c r="B55" s="15"/>
      <c r="C55" s="11"/>
      <c r="D55" s="7" t="s">
        <v>28</v>
      </c>
      <c r="E55" s="39" t="s">
        <v>78</v>
      </c>
      <c r="F55" s="40" t="s">
        <v>55</v>
      </c>
      <c r="G55" s="40">
        <v>3.11</v>
      </c>
      <c r="H55" s="40">
        <v>3.67</v>
      </c>
      <c r="I55" s="40">
        <v>22.07</v>
      </c>
      <c r="J55" s="68">
        <v>132.58571249999997</v>
      </c>
      <c r="K55" s="40" t="str">
        <f>"3/3"</f>
        <v>3/3</v>
      </c>
      <c r="L55" s="40">
        <v>22.02</v>
      </c>
    </row>
    <row r="56" spans="1:12" ht="15" x14ac:dyDescent="0.25">
      <c r="A56" s="23"/>
      <c r="B56" s="15"/>
      <c r="C56" s="11"/>
      <c r="D56" s="7" t="s">
        <v>29</v>
      </c>
      <c r="E56" s="39" t="s">
        <v>79</v>
      </c>
      <c r="F56" s="40" t="s">
        <v>46</v>
      </c>
      <c r="G56" s="40">
        <v>0.24</v>
      </c>
      <c r="H56" s="40">
        <v>0.1</v>
      </c>
      <c r="I56" s="40">
        <v>14.6</v>
      </c>
      <c r="J56" s="68">
        <v>55.735010000000003</v>
      </c>
      <c r="K56" s="40" t="str">
        <f>"37/10"</f>
        <v>37/10</v>
      </c>
      <c r="L56" s="40">
        <v>12</v>
      </c>
    </row>
    <row r="57" spans="1:12" ht="15" x14ac:dyDescent="0.25">
      <c r="A57" s="23"/>
      <c r="B57" s="15"/>
      <c r="C57" s="11"/>
      <c r="D57" s="7" t="s">
        <v>30</v>
      </c>
      <c r="E57" s="39" t="s">
        <v>58</v>
      </c>
      <c r="F57" s="40" t="s">
        <v>59</v>
      </c>
      <c r="G57" s="40">
        <v>3.85</v>
      </c>
      <c r="H57" s="40">
        <v>1.5</v>
      </c>
      <c r="I57" s="40">
        <v>26.65</v>
      </c>
      <c r="J57" s="68">
        <v>134.75999999999996</v>
      </c>
      <c r="K57" s="40"/>
      <c r="L57" s="40">
        <v>5</v>
      </c>
    </row>
    <row r="58" spans="1:12" ht="15" x14ac:dyDescent="0.25">
      <c r="A58" s="23"/>
      <c r="B58" s="15"/>
      <c r="C58" s="11"/>
      <c r="D58" s="7" t="s">
        <v>31</v>
      </c>
      <c r="E58" s="39" t="s">
        <v>39</v>
      </c>
      <c r="F58" s="40" t="s">
        <v>47</v>
      </c>
      <c r="G58" s="40">
        <v>1.65</v>
      </c>
      <c r="H58" s="40">
        <v>0.3</v>
      </c>
      <c r="I58" s="40">
        <v>10.43</v>
      </c>
      <c r="J58" s="68">
        <v>48.344999999999999</v>
      </c>
      <c r="K58" s="40"/>
      <c r="L58" s="40">
        <v>1.5</v>
      </c>
    </row>
    <row r="59" spans="1:12" ht="15" x14ac:dyDescent="0.25">
      <c r="A59" s="23"/>
      <c r="B59" s="15"/>
      <c r="C59" s="11"/>
      <c r="D59" s="6"/>
      <c r="E59" s="39"/>
      <c r="F59" s="39"/>
      <c r="G59" s="39"/>
      <c r="H59" s="39"/>
      <c r="I59" s="39"/>
      <c r="J59" s="72"/>
      <c r="K59" s="39"/>
      <c r="L59" s="39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68"/>
      <c r="K60" s="40"/>
      <c r="L60" s="57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6">SUM(G52:G60)</f>
        <v>32.04</v>
      </c>
      <c r="H61" s="19">
        <f t="shared" ref="H61" si="17">SUM(H52:H60)</f>
        <v>23.23</v>
      </c>
      <c r="I61" s="19">
        <f t="shared" ref="I61" si="18">SUM(I52:I60)</f>
        <v>96.890000000000015</v>
      </c>
      <c r="J61" s="69">
        <f t="shared" ref="J61:L61" si="19">SUM(J52:J60)</f>
        <v>710.57497288599995</v>
      </c>
      <c r="K61" s="19"/>
      <c r="L61" s="59">
        <f t="shared" si="19"/>
        <v>126.38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245</v>
      </c>
      <c r="G62" s="32">
        <f t="shared" ref="G62" si="20">G51+G61</f>
        <v>43.83</v>
      </c>
      <c r="H62" s="32">
        <f t="shared" ref="H62" si="21">H51+H61</f>
        <v>34.370000000000005</v>
      </c>
      <c r="I62" s="32">
        <f t="shared" ref="I62" si="22">I51+I61</f>
        <v>154.55000000000001</v>
      </c>
      <c r="J62" s="70">
        <f t="shared" ref="J62:L62" si="23">J51+J61</f>
        <v>1083.364972886</v>
      </c>
      <c r="K62" s="32"/>
      <c r="L62" s="49">
        <f t="shared" si="23"/>
        <v>195.38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150</v>
      </c>
      <c r="G63" s="40">
        <v>4.91</v>
      </c>
      <c r="H63" s="40">
        <v>4.95</v>
      </c>
      <c r="I63" s="40">
        <v>24.42</v>
      </c>
      <c r="J63" s="68">
        <v>160.69999999999999</v>
      </c>
      <c r="K63" s="40" t="str">
        <f>"11/4"</f>
        <v>11/4</v>
      </c>
      <c r="L63" s="40">
        <v>40</v>
      </c>
    </row>
    <row r="64" spans="1:12" ht="15" x14ac:dyDescent="0.25">
      <c r="A64" s="23"/>
      <c r="B64" s="15"/>
      <c r="C64" s="11"/>
      <c r="D64" s="5" t="s">
        <v>21</v>
      </c>
      <c r="E64" s="39" t="s">
        <v>61</v>
      </c>
      <c r="F64" s="40" t="s">
        <v>59</v>
      </c>
      <c r="G64" s="40">
        <v>4.8600000000000003</v>
      </c>
      <c r="H64" s="40">
        <v>5.3</v>
      </c>
      <c r="I64" s="40">
        <v>0.85</v>
      </c>
      <c r="J64" s="68">
        <v>70.41</v>
      </c>
      <c r="K64" s="40" t="str">
        <f>"2/6"</f>
        <v>2/6</v>
      </c>
      <c r="L64" s="40">
        <v>12</v>
      </c>
    </row>
    <row r="65" spans="1:12" ht="15" x14ac:dyDescent="0.25">
      <c r="A65" s="23"/>
      <c r="B65" s="15"/>
      <c r="C65" s="11"/>
      <c r="D65" s="7" t="s">
        <v>22</v>
      </c>
      <c r="E65" s="39" t="s">
        <v>81</v>
      </c>
      <c r="F65" s="40" t="s">
        <v>46</v>
      </c>
      <c r="G65" s="40">
        <v>0.53</v>
      </c>
      <c r="H65" s="40">
        <v>0.11</v>
      </c>
      <c r="I65" s="40">
        <v>15</v>
      </c>
      <c r="J65" s="68">
        <v>61.269715999999995</v>
      </c>
      <c r="K65" s="40" t="str">
        <f>"28/10"</f>
        <v>28/10</v>
      </c>
      <c r="L65" s="40">
        <v>12</v>
      </c>
    </row>
    <row r="66" spans="1:12" ht="15" x14ac:dyDescent="0.25">
      <c r="A66" s="23"/>
      <c r="B66" s="15"/>
      <c r="C66" s="11"/>
      <c r="D66" s="7" t="s">
        <v>23</v>
      </c>
      <c r="E66" s="39" t="s">
        <v>58</v>
      </c>
      <c r="F66" s="40">
        <v>35</v>
      </c>
      <c r="G66" s="40">
        <v>2.7</v>
      </c>
      <c r="H66" s="40">
        <v>1.05</v>
      </c>
      <c r="I66" s="40">
        <v>18.66</v>
      </c>
      <c r="J66" s="68">
        <v>94.33</v>
      </c>
      <c r="K66" s="40"/>
      <c r="L66" s="40">
        <v>5</v>
      </c>
    </row>
    <row r="67" spans="1:12" ht="15" x14ac:dyDescent="0.25">
      <c r="A67" s="23"/>
      <c r="B67" s="15"/>
      <c r="C67" s="11"/>
      <c r="D67" s="7"/>
      <c r="E67" s="39"/>
      <c r="F67" s="40"/>
      <c r="G67" s="40"/>
      <c r="H67" s="40"/>
      <c r="I67" s="40"/>
      <c r="J67" s="68"/>
      <c r="K67" s="40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68"/>
      <c r="K68" s="40"/>
      <c r="L68" s="57"/>
    </row>
    <row r="69" spans="1:12" ht="15" x14ac:dyDescent="0.25">
      <c r="A69" s="24"/>
      <c r="B69" s="17"/>
      <c r="C69" s="8"/>
      <c r="D69" s="18" t="s">
        <v>32</v>
      </c>
      <c r="E69" s="9"/>
      <c r="F69" s="19">
        <f>SUM(F63:F68)</f>
        <v>185</v>
      </c>
      <c r="G69" s="19">
        <f>SUM(G63:G68)</f>
        <v>13</v>
      </c>
      <c r="H69" s="19">
        <f>SUM(H63:H68)</f>
        <v>11.41</v>
      </c>
      <c r="I69" s="19">
        <f>SUM(I63:I68)</f>
        <v>58.930000000000007</v>
      </c>
      <c r="J69" s="69">
        <f>SUM(J63:J68)</f>
        <v>386.70971599999996</v>
      </c>
      <c r="K69" s="19"/>
      <c r="L69" s="59">
        <f>SUM(L63:L68)</f>
        <v>69</v>
      </c>
    </row>
    <row r="70" spans="1:12" ht="15" x14ac:dyDescent="0.25">
      <c r="A70" s="26">
        <f>A63</f>
        <v>1</v>
      </c>
      <c r="B70" s="13">
        <f>B63</f>
        <v>4</v>
      </c>
      <c r="C70" s="10" t="s">
        <v>24</v>
      </c>
      <c r="D70" s="7" t="s">
        <v>25</v>
      </c>
      <c r="E70" s="39" t="s">
        <v>121</v>
      </c>
      <c r="F70" s="40">
        <v>40</v>
      </c>
      <c r="G70" s="40">
        <v>0.67</v>
      </c>
      <c r="H70" s="40">
        <v>0.38</v>
      </c>
      <c r="I70" s="40">
        <v>4.2</v>
      </c>
      <c r="J70" s="68">
        <v>21.2</v>
      </c>
      <c r="K70" s="40"/>
      <c r="L70" s="40">
        <v>9.36</v>
      </c>
    </row>
    <row r="71" spans="1:12" ht="15" x14ac:dyDescent="0.25">
      <c r="A71" s="23"/>
      <c r="B71" s="15"/>
      <c r="C71" s="11"/>
      <c r="D71" s="7" t="s">
        <v>26</v>
      </c>
      <c r="E71" s="39" t="s">
        <v>82</v>
      </c>
      <c r="F71" s="40" t="s">
        <v>53</v>
      </c>
      <c r="G71" s="40">
        <v>8.57</v>
      </c>
      <c r="H71" s="40">
        <v>6.29</v>
      </c>
      <c r="I71" s="40">
        <v>23.6</v>
      </c>
      <c r="J71" s="68">
        <v>183.38266075000001</v>
      </c>
      <c r="K71" s="40" t="str">
        <f>"18/2"</f>
        <v>18/2</v>
      </c>
      <c r="L71" s="40">
        <v>25</v>
      </c>
    </row>
    <row r="72" spans="1:12" ht="15" x14ac:dyDescent="0.25">
      <c r="A72" s="23"/>
      <c r="B72" s="15"/>
      <c r="C72" s="11"/>
      <c r="D72" s="7" t="s">
        <v>27</v>
      </c>
      <c r="E72" s="39" t="s">
        <v>83</v>
      </c>
      <c r="F72" s="40" t="s">
        <v>46</v>
      </c>
      <c r="G72" s="40">
        <v>15.72</v>
      </c>
      <c r="H72" s="40">
        <v>15.66</v>
      </c>
      <c r="I72" s="40">
        <v>21.87</v>
      </c>
      <c r="J72" s="68">
        <v>289.16518500000001</v>
      </c>
      <c r="K72" s="40" t="str">
        <f>"3/8"</f>
        <v>3/8</v>
      </c>
      <c r="L72" s="40">
        <v>72.92</v>
      </c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68"/>
      <c r="K73" s="40"/>
      <c r="L73" s="40"/>
    </row>
    <row r="74" spans="1:12" ht="15" x14ac:dyDescent="0.25">
      <c r="A74" s="23"/>
      <c r="B74" s="15"/>
      <c r="C74" s="11"/>
      <c r="D74" s="7" t="s">
        <v>29</v>
      </c>
      <c r="E74" s="39" t="s">
        <v>85</v>
      </c>
      <c r="F74" s="40" t="s">
        <v>46</v>
      </c>
      <c r="G74" s="40">
        <v>0.12</v>
      </c>
      <c r="H74" s="40">
        <v>0.04</v>
      </c>
      <c r="I74" s="40">
        <v>11.94</v>
      </c>
      <c r="J74" s="68">
        <v>46.515680000000003</v>
      </c>
      <c r="K74" s="40" t="str">
        <f>"05/10"</f>
        <v>05/10</v>
      </c>
      <c r="L74" s="40">
        <v>12</v>
      </c>
    </row>
    <row r="75" spans="1:12" ht="15" x14ac:dyDescent="0.25">
      <c r="A75" s="23"/>
      <c r="B75" s="15"/>
      <c r="C75" s="11"/>
      <c r="D75" s="7" t="s">
        <v>30</v>
      </c>
      <c r="E75" s="39" t="s">
        <v>58</v>
      </c>
      <c r="F75" s="40" t="s">
        <v>59</v>
      </c>
      <c r="G75" s="40">
        <v>3.85</v>
      </c>
      <c r="H75" s="40">
        <v>1.5</v>
      </c>
      <c r="I75" s="40">
        <v>26.65</v>
      </c>
      <c r="J75" s="68">
        <v>134.75999999999996</v>
      </c>
      <c r="K75" s="40"/>
      <c r="L75" s="40">
        <v>5</v>
      </c>
    </row>
    <row r="76" spans="1:12" ht="15" x14ac:dyDescent="0.25">
      <c r="A76" s="23"/>
      <c r="B76" s="15"/>
      <c r="C76" s="11"/>
      <c r="D76" s="7" t="s">
        <v>31</v>
      </c>
      <c r="E76" s="39" t="s">
        <v>39</v>
      </c>
      <c r="F76" s="40" t="s">
        <v>84</v>
      </c>
      <c r="G76" s="40">
        <v>2.31</v>
      </c>
      <c r="H76" s="40">
        <v>0.42</v>
      </c>
      <c r="I76" s="40">
        <v>14.6</v>
      </c>
      <c r="J76" s="68">
        <v>67.682999999999993</v>
      </c>
      <c r="K76" s="40"/>
      <c r="L76" s="40">
        <v>2.1</v>
      </c>
    </row>
    <row r="77" spans="1:12" ht="15" x14ac:dyDescent="0.25">
      <c r="A77" s="23"/>
      <c r="B77" s="15"/>
      <c r="C77" s="11"/>
      <c r="D77" s="6"/>
      <c r="E77" s="39"/>
      <c r="F77" s="39"/>
      <c r="G77" s="39"/>
      <c r="H77" s="39"/>
      <c r="I77" s="39"/>
      <c r="J77" s="72"/>
      <c r="K77" s="39"/>
      <c r="L77" s="39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68"/>
      <c r="K78" s="40"/>
      <c r="L78" s="57"/>
    </row>
    <row r="79" spans="1:12" ht="15" x14ac:dyDescent="0.25">
      <c r="A79" s="24"/>
      <c r="B79" s="17"/>
      <c r="C79" s="8"/>
      <c r="D79" s="18" t="s">
        <v>32</v>
      </c>
      <c r="E79" s="9"/>
      <c r="F79" s="19">
        <f>SUM(F70:F78)</f>
        <v>40</v>
      </c>
      <c r="G79" s="19">
        <f t="shared" ref="G79" si="24">SUM(G70:G78)</f>
        <v>31.240000000000002</v>
      </c>
      <c r="H79" s="19">
        <f t="shared" ref="H79" si="25">SUM(H70:H78)</f>
        <v>24.29</v>
      </c>
      <c r="I79" s="19">
        <f t="shared" ref="I79" si="26">SUM(I70:I78)</f>
        <v>102.85999999999999</v>
      </c>
      <c r="J79" s="69">
        <f t="shared" ref="J79:L79" si="27">SUM(J70:J78)</f>
        <v>742.70652574999997</v>
      </c>
      <c r="K79" s="19"/>
      <c r="L79" s="59">
        <f t="shared" si="27"/>
        <v>126.38</v>
      </c>
    </row>
    <row r="80" spans="1:12" ht="15.75" customHeight="1" thickBot="1" x14ac:dyDescent="0.25">
      <c r="A80" s="29">
        <f>A63</f>
        <v>1</v>
      </c>
      <c r="B80" s="30">
        <f>B63</f>
        <v>4</v>
      </c>
      <c r="C80" s="77" t="s">
        <v>4</v>
      </c>
      <c r="D80" s="78"/>
      <c r="E80" s="31"/>
      <c r="F80" s="32">
        <f>F69+F79</f>
        <v>225</v>
      </c>
      <c r="G80" s="32">
        <f t="shared" ref="G80" si="28">G69+G79</f>
        <v>44.24</v>
      </c>
      <c r="H80" s="32">
        <f t="shared" ref="H80" si="29">H69+H79</f>
        <v>35.700000000000003</v>
      </c>
      <c r="I80" s="32">
        <f t="shared" ref="I80" si="30">I69+I79</f>
        <v>161.79</v>
      </c>
      <c r="J80" s="70">
        <f t="shared" ref="J80:L80" si="31">J69+J79</f>
        <v>1129.4162417499999</v>
      </c>
      <c r="K80" s="32"/>
      <c r="L80" s="49">
        <f t="shared" si="31"/>
        <v>195.38</v>
      </c>
    </row>
    <row r="81" spans="1:12" ht="15" x14ac:dyDescent="0.25">
      <c r="A81" s="20">
        <v>1</v>
      </c>
      <c r="B81" s="21">
        <v>5</v>
      </c>
      <c r="C81" s="22" t="s">
        <v>20</v>
      </c>
      <c r="D81" s="7" t="s">
        <v>21</v>
      </c>
      <c r="E81" s="39" t="s">
        <v>86</v>
      </c>
      <c r="F81" s="40">
        <v>100</v>
      </c>
      <c r="G81" s="40">
        <v>16.899999999999999</v>
      </c>
      <c r="H81" s="40">
        <v>9.6</v>
      </c>
      <c r="I81" s="40">
        <v>13.43</v>
      </c>
      <c r="J81" s="68">
        <v>209.25</v>
      </c>
      <c r="K81" s="40" t="str">
        <f>"8/5"</f>
        <v>8/5</v>
      </c>
      <c r="L81" s="40">
        <v>53</v>
      </c>
    </row>
    <row r="82" spans="1:12" ht="15" x14ac:dyDescent="0.25">
      <c r="A82" s="23"/>
      <c r="B82" s="15"/>
      <c r="C82" s="11"/>
      <c r="D82" s="7" t="s">
        <v>50</v>
      </c>
      <c r="E82" s="39" t="s">
        <v>87</v>
      </c>
      <c r="F82" s="40">
        <v>20</v>
      </c>
      <c r="G82" s="40">
        <v>1.44</v>
      </c>
      <c r="H82" s="40">
        <v>1.7</v>
      </c>
      <c r="I82" s="40">
        <v>11.1</v>
      </c>
      <c r="J82" s="68">
        <v>63.48</v>
      </c>
      <c r="K82" s="40"/>
      <c r="L82" s="40">
        <v>3</v>
      </c>
    </row>
    <row r="83" spans="1:12" ht="15" x14ac:dyDescent="0.25">
      <c r="A83" s="23"/>
      <c r="B83" s="15"/>
      <c r="C83" s="11"/>
      <c r="D83" s="7" t="s">
        <v>22</v>
      </c>
      <c r="E83" s="39" t="s">
        <v>45</v>
      </c>
      <c r="F83" s="40">
        <v>200</v>
      </c>
      <c r="G83" s="40">
        <v>0.08</v>
      </c>
      <c r="H83" s="40">
        <v>0.02</v>
      </c>
      <c r="I83" s="40">
        <v>9.84</v>
      </c>
      <c r="J83" s="68">
        <v>37.799999999999997</v>
      </c>
      <c r="K83" s="40" t="str">
        <f>"27/10"</f>
        <v>27/10</v>
      </c>
      <c r="L83" s="40">
        <v>10</v>
      </c>
    </row>
    <row r="84" spans="1:12" ht="15" x14ac:dyDescent="0.25">
      <c r="A84" s="23"/>
      <c r="B84" s="15"/>
      <c r="C84" s="11"/>
      <c r="D84" s="7" t="s">
        <v>23</v>
      </c>
      <c r="E84" s="39" t="s">
        <v>58</v>
      </c>
      <c r="F84" s="40">
        <v>35</v>
      </c>
      <c r="G84" s="40">
        <v>2.7</v>
      </c>
      <c r="H84" s="40">
        <v>1.05</v>
      </c>
      <c r="I84" s="40">
        <v>18.66</v>
      </c>
      <c r="J84" s="68">
        <v>94.33</v>
      </c>
      <c r="K84" s="40"/>
      <c r="L84" s="40">
        <v>3</v>
      </c>
    </row>
    <row r="85" spans="1:12" ht="15" x14ac:dyDescent="0.25">
      <c r="A85" s="23"/>
      <c r="B85" s="15"/>
      <c r="C85" s="11"/>
      <c r="D85" s="7"/>
      <c r="E85" s="39"/>
      <c r="F85" s="40"/>
      <c r="G85" s="40"/>
      <c r="H85" s="40"/>
      <c r="I85" s="40"/>
      <c r="J85" s="68"/>
      <c r="K85" s="40"/>
      <c r="L85" s="40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68"/>
      <c r="K86" s="40"/>
      <c r="L86" s="57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68"/>
      <c r="K87" s="40"/>
      <c r="L87" s="57"/>
    </row>
    <row r="88" spans="1:12" ht="15" x14ac:dyDescent="0.25">
      <c r="A88" s="24"/>
      <c r="B88" s="17"/>
      <c r="C88" s="8"/>
      <c r="D88" s="18" t="s">
        <v>32</v>
      </c>
      <c r="E88" s="9"/>
      <c r="F88" s="19">
        <f>SUM(F81:F87)</f>
        <v>355</v>
      </c>
      <c r="G88" s="19">
        <f t="shared" ref="G88" si="32">SUM(G81:G87)</f>
        <v>21.119999999999997</v>
      </c>
      <c r="H88" s="19">
        <f t="shared" ref="H88" si="33">SUM(H81:H87)</f>
        <v>12.37</v>
      </c>
      <c r="I88" s="19">
        <f>SUM(I81:I87)</f>
        <v>53.03</v>
      </c>
      <c r="J88" s="69">
        <f t="shared" ref="J88:L88" si="34">SUM(J81:J87)</f>
        <v>404.86</v>
      </c>
      <c r="K88" s="19"/>
      <c r="L88" s="59">
        <f t="shared" si="34"/>
        <v>69</v>
      </c>
    </row>
    <row r="89" spans="1:12" ht="25.5" x14ac:dyDescent="0.25">
      <c r="A89" s="26">
        <f>A81</f>
        <v>1</v>
      </c>
      <c r="B89" s="13">
        <f>B81</f>
        <v>5</v>
      </c>
      <c r="C89" s="10" t="s">
        <v>24</v>
      </c>
      <c r="D89" s="7" t="s">
        <v>25</v>
      </c>
      <c r="E89" s="39" t="s">
        <v>89</v>
      </c>
      <c r="F89" s="40" t="s">
        <v>65</v>
      </c>
      <c r="G89" s="40">
        <v>0.84</v>
      </c>
      <c r="H89" s="40">
        <v>3.68</v>
      </c>
      <c r="I89" s="40">
        <v>6.21</v>
      </c>
      <c r="J89" s="68">
        <v>60.576178656000003</v>
      </c>
      <c r="K89" s="40" t="str">
        <f>"41/1"</f>
        <v>41/1</v>
      </c>
      <c r="L89" s="40">
        <v>15</v>
      </c>
    </row>
    <row r="90" spans="1:12" ht="15" x14ac:dyDescent="0.25">
      <c r="A90" s="23"/>
      <c r="B90" s="15"/>
      <c r="C90" s="11"/>
      <c r="D90" s="7" t="s">
        <v>26</v>
      </c>
      <c r="E90" s="39" t="s">
        <v>90</v>
      </c>
      <c r="F90" s="40" t="s">
        <v>53</v>
      </c>
      <c r="G90" s="40">
        <v>10.9</v>
      </c>
      <c r="H90" s="40">
        <v>9.3999999999999986</v>
      </c>
      <c r="I90" s="40">
        <v>24.31</v>
      </c>
      <c r="J90" s="68">
        <v>220.04552000000001</v>
      </c>
      <c r="K90" s="40" t="str">
        <f>"16/2"</f>
        <v>16/2</v>
      </c>
      <c r="L90" s="40">
        <v>25</v>
      </c>
    </row>
    <row r="91" spans="1:12" ht="15" x14ac:dyDescent="0.25">
      <c r="A91" s="23"/>
      <c r="B91" s="15"/>
      <c r="C91" s="11"/>
      <c r="D91" s="7" t="s">
        <v>27</v>
      </c>
      <c r="E91" s="39" t="s">
        <v>91</v>
      </c>
      <c r="F91" s="40" t="s">
        <v>92</v>
      </c>
      <c r="G91" s="40">
        <v>8.73</v>
      </c>
      <c r="H91" s="40">
        <v>8.39</v>
      </c>
      <c r="I91" s="40">
        <v>1.83</v>
      </c>
      <c r="J91" s="68">
        <v>117.60870000000001</v>
      </c>
      <c r="K91" s="40" t="str">
        <f>"2/9"</f>
        <v>2/9</v>
      </c>
      <c r="L91" s="40">
        <v>45.38</v>
      </c>
    </row>
    <row r="92" spans="1:12" ht="15" x14ac:dyDescent="0.25">
      <c r="A92" s="23"/>
      <c r="B92" s="15"/>
      <c r="C92" s="11"/>
      <c r="D92" s="7" t="s">
        <v>28</v>
      </c>
      <c r="E92" s="39" t="s">
        <v>69</v>
      </c>
      <c r="F92" s="40" t="s">
        <v>55</v>
      </c>
      <c r="G92" s="40">
        <v>5.3</v>
      </c>
      <c r="H92" s="40">
        <v>2.98</v>
      </c>
      <c r="I92" s="40">
        <v>34.11</v>
      </c>
      <c r="J92" s="68">
        <v>183.94017449999998</v>
      </c>
      <c r="K92" s="40" t="str">
        <f>"46/3"</f>
        <v>46/3</v>
      </c>
      <c r="L92" s="40">
        <v>18</v>
      </c>
    </row>
    <row r="93" spans="1:12" ht="15" x14ac:dyDescent="0.25">
      <c r="A93" s="23"/>
      <c r="B93" s="15"/>
      <c r="C93" s="11"/>
      <c r="D93" s="7" t="s">
        <v>29</v>
      </c>
      <c r="E93" s="39" t="s">
        <v>93</v>
      </c>
      <c r="F93" s="40" t="s">
        <v>46</v>
      </c>
      <c r="G93" s="40">
        <v>0</v>
      </c>
      <c r="H93" s="40">
        <v>0</v>
      </c>
      <c r="I93" s="40">
        <v>18.95</v>
      </c>
      <c r="J93" s="68">
        <v>70.710400000000007</v>
      </c>
      <c r="K93" s="40"/>
      <c r="L93" s="40">
        <v>15</v>
      </c>
    </row>
    <row r="94" spans="1:12" ht="15" x14ac:dyDescent="0.25">
      <c r="A94" s="23"/>
      <c r="B94" s="15"/>
      <c r="C94" s="11"/>
      <c r="D94" s="7" t="s">
        <v>30</v>
      </c>
      <c r="E94" s="39" t="s">
        <v>58</v>
      </c>
      <c r="F94" s="40" t="s">
        <v>59</v>
      </c>
      <c r="G94" s="40">
        <v>3.85</v>
      </c>
      <c r="H94" s="40">
        <v>1.5</v>
      </c>
      <c r="I94" s="40">
        <v>26.65</v>
      </c>
      <c r="J94" s="68">
        <v>134.75999999999996</v>
      </c>
      <c r="K94" s="40"/>
      <c r="L94" s="40">
        <v>5</v>
      </c>
    </row>
    <row r="95" spans="1:12" ht="15" x14ac:dyDescent="0.25">
      <c r="A95" s="23"/>
      <c r="B95" s="15"/>
      <c r="C95" s="11"/>
      <c r="D95" s="7" t="s">
        <v>31</v>
      </c>
      <c r="E95" s="39" t="s">
        <v>39</v>
      </c>
      <c r="F95" s="40" t="s">
        <v>84</v>
      </c>
      <c r="G95" s="40">
        <v>2.31</v>
      </c>
      <c r="H95" s="40">
        <v>0.42</v>
      </c>
      <c r="I95" s="40">
        <v>14.6</v>
      </c>
      <c r="J95" s="68">
        <v>67.682999999999993</v>
      </c>
      <c r="K95" s="40"/>
      <c r="L95" s="40">
        <v>1.5</v>
      </c>
    </row>
    <row r="96" spans="1:12" ht="15" x14ac:dyDescent="0.25">
      <c r="A96" s="23"/>
      <c r="B96" s="15"/>
      <c r="C96" s="11"/>
      <c r="D96" s="7" t="s">
        <v>31</v>
      </c>
      <c r="E96" s="39" t="s">
        <v>71</v>
      </c>
      <c r="F96" s="40" t="s">
        <v>72</v>
      </c>
      <c r="G96" s="40">
        <v>0.86</v>
      </c>
      <c r="H96" s="40">
        <v>0.1</v>
      </c>
      <c r="I96" s="40">
        <v>5.12</v>
      </c>
      <c r="J96" s="68">
        <v>25.200647999999997</v>
      </c>
      <c r="K96" s="40"/>
      <c r="L96" s="40">
        <v>1.5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68"/>
      <c r="K97" s="40"/>
      <c r="L97" s="57"/>
    </row>
    <row r="98" spans="1:12" ht="15" x14ac:dyDescent="0.25">
      <c r="A98" s="24"/>
      <c r="B98" s="17"/>
      <c r="C98" s="8"/>
      <c r="D98" s="18" t="s">
        <v>32</v>
      </c>
      <c r="E98" s="9"/>
      <c r="F98" s="19">
        <f>SUM(F89:F97)</f>
        <v>0</v>
      </c>
      <c r="G98" s="19">
        <f t="shared" ref="G98" si="35">SUM(G89:G97)</f>
        <v>32.79</v>
      </c>
      <c r="H98" s="19">
        <f t="shared" ref="H98" si="36">SUM(H89:H97)</f>
        <v>26.470000000000002</v>
      </c>
      <c r="I98" s="19">
        <f t="shared" ref="I98" si="37">SUM(I89:I97)</f>
        <v>131.78</v>
      </c>
      <c r="J98" s="69">
        <f t="shared" ref="J98:L98" si="38">SUM(J89:J97)</f>
        <v>880.52462115600008</v>
      </c>
      <c r="K98" s="19"/>
      <c r="L98" s="59">
        <f t="shared" si="38"/>
        <v>126.38</v>
      </c>
    </row>
    <row r="99" spans="1:12" ht="15.75" customHeight="1" thickBot="1" x14ac:dyDescent="0.25">
      <c r="A99" s="29">
        <f>A81</f>
        <v>1</v>
      </c>
      <c r="B99" s="30">
        <f>B81</f>
        <v>5</v>
      </c>
      <c r="C99" s="77" t="s">
        <v>4</v>
      </c>
      <c r="D99" s="78"/>
      <c r="E99" s="31"/>
      <c r="F99" s="32">
        <f>F88+F98</f>
        <v>355</v>
      </c>
      <c r="G99" s="32">
        <f t="shared" ref="G99" si="39">G88+G98</f>
        <v>53.91</v>
      </c>
      <c r="H99" s="32">
        <f t="shared" ref="H99" si="40">H88+H98</f>
        <v>38.840000000000003</v>
      </c>
      <c r="I99" s="32">
        <f t="shared" ref="I99" si="41">I88+I98</f>
        <v>184.81</v>
      </c>
      <c r="J99" s="70">
        <f t="shared" ref="J99:L99" si="42">J88+J98</f>
        <v>1285.3846211560001</v>
      </c>
      <c r="K99" s="32"/>
      <c r="L99" s="49">
        <f t="shared" si="42"/>
        <v>195.38</v>
      </c>
    </row>
    <row r="100" spans="1:12" ht="25.5" x14ac:dyDescent="0.25">
      <c r="A100" s="20">
        <v>2</v>
      </c>
      <c r="B100" s="21">
        <v>1</v>
      </c>
      <c r="C100" s="22" t="s">
        <v>20</v>
      </c>
      <c r="D100" s="7" t="s">
        <v>21</v>
      </c>
      <c r="E100" s="39" t="s">
        <v>94</v>
      </c>
      <c r="F100" s="40" t="s">
        <v>100</v>
      </c>
      <c r="G100" s="40">
        <v>5.1100000000000003</v>
      </c>
      <c r="H100" s="40">
        <v>6.51</v>
      </c>
      <c r="I100" s="40">
        <v>26.24</v>
      </c>
      <c r="J100" s="68">
        <v>180.93</v>
      </c>
      <c r="K100" s="40" t="str">
        <f>"19/4"</f>
        <v>19/4</v>
      </c>
      <c r="L100" s="40">
        <v>43</v>
      </c>
    </row>
    <row r="101" spans="1:12" ht="15" x14ac:dyDescent="0.25">
      <c r="A101" s="23"/>
      <c r="B101" s="15"/>
      <c r="C101" s="11"/>
      <c r="D101" s="7" t="s">
        <v>30</v>
      </c>
      <c r="E101" s="39" t="s">
        <v>58</v>
      </c>
      <c r="F101" s="40">
        <v>35</v>
      </c>
      <c r="G101" s="40">
        <v>2.7</v>
      </c>
      <c r="H101" s="40">
        <v>1.05</v>
      </c>
      <c r="I101" s="40">
        <v>18.66</v>
      </c>
      <c r="J101" s="68">
        <v>94.33</v>
      </c>
      <c r="K101" s="40"/>
      <c r="L101" s="40">
        <v>5</v>
      </c>
    </row>
    <row r="102" spans="1:12" ht="15" x14ac:dyDescent="0.25">
      <c r="A102" s="23"/>
      <c r="B102" s="15"/>
      <c r="C102" s="11"/>
      <c r="D102" s="7" t="s">
        <v>22</v>
      </c>
      <c r="E102" s="39" t="s">
        <v>45</v>
      </c>
      <c r="F102" s="40" t="s">
        <v>46</v>
      </c>
      <c r="G102" s="40">
        <v>0.08</v>
      </c>
      <c r="H102" s="40">
        <v>0.02</v>
      </c>
      <c r="I102" s="40">
        <v>9.84</v>
      </c>
      <c r="J102" s="68">
        <v>37.802231999999989</v>
      </c>
      <c r="K102" s="40" t="str">
        <f>"27/10"</f>
        <v>27/10</v>
      </c>
      <c r="L102" s="40">
        <v>10</v>
      </c>
    </row>
    <row r="103" spans="1:12" ht="15" x14ac:dyDescent="0.25">
      <c r="A103" s="23"/>
      <c r="B103" s="15"/>
      <c r="C103" s="11"/>
      <c r="D103" s="7" t="s">
        <v>23</v>
      </c>
      <c r="E103" s="39" t="s">
        <v>39</v>
      </c>
      <c r="F103" s="40" t="s">
        <v>47</v>
      </c>
      <c r="G103" s="40">
        <v>1.65</v>
      </c>
      <c r="H103" s="40">
        <v>0.3</v>
      </c>
      <c r="I103" s="40">
        <v>10.43</v>
      </c>
      <c r="J103" s="68">
        <v>48.344999999999999</v>
      </c>
      <c r="K103" s="40"/>
      <c r="L103" s="40">
        <v>2</v>
      </c>
    </row>
    <row r="104" spans="1:12" ht="15" x14ac:dyDescent="0.25">
      <c r="A104" s="23"/>
      <c r="B104" s="15"/>
      <c r="C104" s="11"/>
      <c r="D104" s="7" t="s">
        <v>50</v>
      </c>
      <c r="E104" s="39" t="s">
        <v>95</v>
      </c>
      <c r="F104" s="40" t="s">
        <v>49</v>
      </c>
      <c r="G104" s="40">
        <v>3</v>
      </c>
      <c r="H104" s="40">
        <v>3.92</v>
      </c>
      <c r="I104" s="40">
        <v>30.68</v>
      </c>
      <c r="J104" s="68">
        <v>168.90400000000002</v>
      </c>
      <c r="K104" s="40"/>
      <c r="L104" s="40">
        <v>9</v>
      </c>
    </row>
    <row r="105" spans="1:12" ht="15" x14ac:dyDescent="0.25">
      <c r="A105" s="23"/>
      <c r="B105" s="15"/>
      <c r="C105" s="11"/>
      <c r="D105" s="6"/>
      <c r="E105" s="47"/>
      <c r="F105" s="40"/>
      <c r="G105" s="40"/>
      <c r="H105" s="40"/>
      <c r="I105" s="40"/>
      <c r="J105" s="68"/>
      <c r="K105" s="40"/>
      <c r="L105" s="48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68"/>
      <c r="K106" s="40"/>
      <c r="L106" s="57"/>
    </row>
    <row r="107" spans="1:12" ht="15" x14ac:dyDescent="0.25">
      <c r="A107" s="24"/>
      <c r="B107" s="17"/>
      <c r="C107" s="8"/>
      <c r="D107" s="18" t="s">
        <v>32</v>
      </c>
      <c r="E107" s="9"/>
      <c r="F107" s="19">
        <f>SUM(F100:F106)</f>
        <v>35</v>
      </c>
      <c r="G107" s="19">
        <f t="shared" ref="G107:J107" si="43">SUM(G100:G106)</f>
        <v>12.540000000000001</v>
      </c>
      <c r="H107" s="19">
        <f t="shared" si="43"/>
        <v>11.799999999999999</v>
      </c>
      <c r="I107" s="19">
        <f t="shared" si="43"/>
        <v>95.85</v>
      </c>
      <c r="J107" s="69">
        <f t="shared" si="43"/>
        <v>530.31123200000002</v>
      </c>
      <c r="K107" s="19"/>
      <c r="L107" s="59">
        <f>SUM(L100:L106)</f>
        <v>69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24</v>
      </c>
      <c r="D108" s="7" t="s">
        <v>25</v>
      </c>
      <c r="E108" s="47" t="s">
        <v>118</v>
      </c>
      <c r="F108" s="64">
        <v>40</v>
      </c>
      <c r="G108" s="64">
        <v>1.21</v>
      </c>
      <c r="H108" s="64">
        <v>0.84</v>
      </c>
      <c r="I108" s="64">
        <v>4.47</v>
      </c>
      <c r="J108" s="66">
        <v>33.68</v>
      </c>
      <c r="K108" s="64" t="str">
        <f>"-"</f>
        <v>-</v>
      </c>
      <c r="L108" s="64">
        <v>9.3800000000000008</v>
      </c>
    </row>
    <row r="109" spans="1:12" ht="15" x14ac:dyDescent="0.25">
      <c r="A109" s="23"/>
      <c r="B109" s="15"/>
      <c r="C109" s="11"/>
      <c r="D109" s="7" t="s">
        <v>26</v>
      </c>
      <c r="E109" s="39" t="s">
        <v>96</v>
      </c>
      <c r="F109" s="40" t="s">
        <v>53</v>
      </c>
      <c r="G109" s="40">
        <v>7.15</v>
      </c>
      <c r="H109" s="40">
        <v>8.3000000000000007</v>
      </c>
      <c r="I109" s="40">
        <v>15.8</v>
      </c>
      <c r="J109" s="68">
        <v>165.27771200000001</v>
      </c>
      <c r="K109" s="40" t="str">
        <f>"22/2"</f>
        <v>22/2</v>
      </c>
      <c r="L109" s="40">
        <v>29.48</v>
      </c>
    </row>
    <row r="110" spans="1:12" ht="15" x14ac:dyDescent="0.25">
      <c r="A110" s="23"/>
      <c r="B110" s="15"/>
      <c r="C110" s="11"/>
      <c r="D110" s="7" t="s">
        <v>27</v>
      </c>
      <c r="E110" s="39" t="s">
        <v>97</v>
      </c>
      <c r="F110" s="40" t="s">
        <v>46</v>
      </c>
      <c r="G110" s="40">
        <v>14.8</v>
      </c>
      <c r="H110" s="40">
        <v>16.510000000000002</v>
      </c>
      <c r="I110" s="40">
        <v>36.71</v>
      </c>
      <c r="J110" s="68">
        <v>353.25150000000002</v>
      </c>
      <c r="K110" s="40" t="str">
        <f>"4/8"</f>
        <v>4/8</v>
      </c>
      <c r="L110" s="40">
        <v>68.42</v>
      </c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68"/>
      <c r="K111" s="40"/>
      <c r="L111" s="40"/>
    </row>
    <row r="112" spans="1:12" ht="15" x14ac:dyDescent="0.25">
      <c r="A112" s="23"/>
      <c r="B112" s="15"/>
      <c r="C112" s="11"/>
      <c r="D112" s="7" t="s">
        <v>29</v>
      </c>
      <c r="E112" s="39" t="s">
        <v>98</v>
      </c>
      <c r="F112" s="40" t="s">
        <v>46</v>
      </c>
      <c r="G112" s="40">
        <v>1.02</v>
      </c>
      <c r="H112" s="40">
        <v>0.06</v>
      </c>
      <c r="I112" s="40">
        <v>13.4</v>
      </c>
      <c r="J112" s="68">
        <v>50.433400000000006</v>
      </c>
      <c r="K112" s="40" t="str">
        <f>"6/10"</f>
        <v>6/10</v>
      </c>
      <c r="L112" s="40">
        <v>12</v>
      </c>
    </row>
    <row r="113" spans="1:12" ht="15" x14ac:dyDescent="0.25">
      <c r="A113" s="23"/>
      <c r="B113" s="15"/>
      <c r="C113" s="11"/>
      <c r="D113" s="7" t="s">
        <v>30</v>
      </c>
      <c r="E113" s="39" t="s">
        <v>58</v>
      </c>
      <c r="F113" s="40" t="s">
        <v>59</v>
      </c>
      <c r="G113" s="40">
        <v>3.85</v>
      </c>
      <c r="H113" s="40">
        <v>1.5</v>
      </c>
      <c r="I113" s="40">
        <v>26.65</v>
      </c>
      <c r="J113" s="68">
        <v>134.75999999999996</v>
      </c>
      <c r="K113" s="40"/>
      <c r="L113" s="40">
        <v>5</v>
      </c>
    </row>
    <row r="114" spans="1:12" ht="15" x14ac:dyDescent="0.25">
      <c r="A114" s="23"/>
      <c r="B114" s="15"/>
      <c r="C114" s="11"/>
      <c r="D114" s="7" t="s">
        <v>31</v>
      </c>
      <c r="E114" s="39" t="s">
        <v>39</v>
      </c>
      <c r="F114" s="40" t="s">
        <v>84</v>
      </c>
      <c r="G114" s="40">
        <v>2.31</v>
      </c>
      <c r="H114" s="40">
        <v>0.42</v>
      </c>
      <c r="I114" s="40">
        <v>14.6</v>
      </c>
      <c r="J114" s="68">
        <v>67.682999999999993</v>
      </c>
      <c r="K114" s="40"/>
      <c r="L114" s="40">
        <v>2.1</v>
      </c>
    </row>
    <row r="115" spans="1:12" ht="15" x14ac:dyDescent="0.25">
      <c r="A115" s="23"/>
      <c r="B115" s="15"/>
      <c r="C115" s="11"/>
      <c r="D115" s="6"/>
      <c r="E115" s="39"/>
      <c r="F115" s="40"/>
      <c r="G115" s="40"/>
      <c r="H115" s="40"/>
      <c r="I115" s="40"/>
      <c r="J115" s="68"/>
      <c r="K115" s="40"/>
      <c r="L115" s="57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68"/>
      <c r="K116" s="40"/>
      <c r="L116" s="57"/>
    </row>
    <row r="117" spans="1:12" ht="15" x14ac:dyDescent="0.25">
      <c r="A117" s="24"/>
      <c r="B117" s="17"/>
      <c r="C117" s="8"/>
      <c r="D117" s="18" t="s">
        <v>32</v>
      </c>
      <c r="E117" s="9"/>
      <c r="F117" s="19">
        <f>SUM(F108:F116)</f>
        <v>40</v>
      </c>
      <c r="G117" s="19">
        <f t="shared" ref="G117:J117" si="44">SUM(G108:G116)</f>
        <v>30.34</v>
      </c>
      <c r="H117" s="19">
        <f t="shared" si="44"/>
        <v>27.630000000000003</v>
      </c>
      <c r="I117" s="19">
        <f t="shared" si="44"/>
        <v>111.63</v>
      </c>
      <c r="J117" s="69">
        <f t="shared" si="44"/>
        <v>805.08561199999997</v>
      </c>
      <c r="K117" s="19"/>
      <c r="L117" s="59">
        <f t="shared" ref="L117" si="45">SUM(L108:L116)</f>
        <v>126.38</v>
      </c>
    </row>
    <row r="118" spans="1:12" ht="15.75" thickBot="1" x14ac:dyDescent="0.25">
      <c r="A118" s="29">
        <f>A100</f>
        <v>2</v>
      </c>
      <c r="B118" s="30">
        <f>B100</f>
        <v>1</v>
      </c>
      <c r="C118" s="77" t="s">
        <v>4</v>
      </c>
      <c r="D118" s="78"/>
      <c r="E118" s="31"/>
      <c r="F118" s="32">
        <f>F107+F117</f>
        <v>75</v>
      </c>
      <c r="G118" s="32">
        <f t="shared" ref="G118" si="46">G107+G117</f>
        <v>42.88</v>
      </c>
      <c r="H118" s="32">
        <f t="shared" ref="H118" si="47">H107+H117</f>
        <v>39.43</v>
      </c>
      <c r="I118" s="32">
        <f t="shared" ref="I118" si="48">I107+I117</f>
        <v>207.48</v>
      </c>
      <c r="J118" s="70">
        <f t="shared" ref="J118:L118" si="49">J107+J117</f>
        <v>1335.3968439999999</v>
      </c>
      <c r="K118" s="32"/>
      <c r="L118" s="49">
        <f t="shared" si="49"/>
        <v>195.38</v>
      </c>
    </row>
    <row r="119" spans="1:12" ht="15.75" thickBot="1" x14ac:dyDescent="0.3">
      <c r="A119" s="14">
        <v>2</v>
      </c>
      <c r="B119" s="15">
        <v>2</v>
      </c>
      <c r="C119" s="22" t="s">
        <v>20</v>
      </c>
      <c r="D119" s="5" t="s">
        <v>21</v>
      </c>
      <c r="E119" s="39" t="s">
        <v>99</v>
      </c>
      <c r="F119" s="40" t="s">
        <v>122</v>
      </c>
      <c r="G119" s="40">
        <v>5.78</v>
      </c>
      <c r="H119" s="40">
        <v>6.84</v>
      </c>
      <c r="I119" s="40">
        <v>25.63</v>
      </c>
      <c r="J119" s="68">
        <v>184.33</v>
      </c>
      <c r="K119" s="40" t="str">
        <f>"6/4"</f>
        <v>6/4</v>
      </c>
      <c r="L119" s="40">
        <v>37</v>
      </c>
    </row>
    <row r="120" spans="1:12" ht="15" x14ac:dyDescent="0.25">
      <c r="A120" s="14"/>
      <c r="B120" s="15"/>
      <c r="C120" s="11"/>
      <c r="D120" s="5" t="s">
        <v>21</v>
      </c>
      <c r="E120" s="39" t="s">
        <v>61</v>
      </c>
      <c r="F120" s="40" t="s">
        <v>59</v>
      </c>
      <c r="G120" s="40">
        <v>4.8600000000000003</v>
      </c>
      <c r="H120" s="40">
        <v>5.3</v>
      </c>
      <c r="I120" s="40">
        <v>0.85</v>
      </c>
      <c r="J120" s="68">
        <v>70.409616999999997</v>
      </c>
      <c r="K120" s="40" t="str">
        <f>"2/6"</f>
        <v>2/6</v>
      </c>
      <c r="L120" s="40">
        <v>12</v>
      </c>
    </row>
    <row r="121" spans="1:12" ht="15" x14ac:dyDescent="0.25">
      <c r="A121" s="14"/>
      <c r="B121" s="15"/>
      <c r="C121" s="11"/>
      <c r="D121" s="7" t="s">
        <v>22</v>
      </c>
      <c r="E121" s="39" t="s">
        <v>62</v>
      </c>
      <c r="F121" s="40" t="s">
        <v>63</v>
      </c>
      <c r="G121" s="40">
        <v>0.13</v>
      </c>
      <c r="H121" s="40">
        <v>0.03</v>
      </c>
      <c r="I121" s="40">
        <v>10.92</v>
      </c>
      <c r="J121" s="68">
        <v>42.91241806829283</v>
      </c>
      <c r="K121" s="40" t="str">
        <f>"29/10"</f>
        <v>29/10</v>
      </c>
      <c r="L121" s="40">
        <v>15</v>
      </c>
    </row>
    <row r="122" spans="1:12" ht="15" x14ac:dyDescent="0.25">
      <c r="A122" s="14"/>
      <c r="B122" s="15"/>
      <c r="C122" s="11"/>
      <c r="D122" s="7" t="s">
        <v>23</v>
      </c>
      <c r="E122" s="39" t="s">
        <v>58</v>
      </c>
      <c r="F122" s="40">
        <v>35</v>
      </c>
      <c r="G122" s="40">
        <v>2.7</v>
      </c>
      <c r="H122" s="40">
        <v>1.05</v>
      </c>
      <c r="I122" s="40">
        <v>18.66</v>
      </c>
      <c r="J122" s="68">
        <v>94.33</v>
      </c>
      <c r="K122" s="40"/>
      <c r="L122" s="40">
        <v>5</v>
      </c>
    </row>
    <row r="123" spans="1:12" ht="15" x14ac:dyDescent="0.25">
      <c r="A123" s="14"/>
      <c r="B123" s="15"/>
      <c r="C123" s="11"/>
      <c r="D123" s="7"/>
      <c r="E123" s="39"/>
      <c r="F123" s="40"/>
      <c r="G123" s="40"/>
      <c r="H123" s="40"/>
      <c r="I123" s="40"/>
      <c r="J123" s="68"/>
      <c r="K123" s="40"/>
      <c r="L123" s="40"/>
    </row>
    <row r="124" spans="1:12" ht="15" x14ac:dyDescent="0.25">
      <c r="A124" s="14"/>
      <c r="B124" s="15"/>
      <c r="C124" s="11"/>
      <c r="D124" s="7"/>
      <c r="E124" s="47"/>
      <c r="F124" s="40"/>
      <c r="G124" s="40"/>
      <c r="H124" s="40"/>
      <c r="I124" s="40"/>
      <c r="J124" s="68"/>
      <c r="K124" s="62"/>
      <c r="L124" s="48"/>
    </row>
    <row r="125" spans="1:12" ht="15" x14ac:dyDescent="0.25">
      <c r="A125" s="14"/>
      <c r="B125" s="15"/>
      <c r="C125" s="11"/>
      <c r="D125" s="7"/>
      <c r="E125" s="39"/>
      <c r="F125" s="40"/>
      <c r="G125" s="40"/>
      <c r="H125" s="40"/>
      <c r="I125" s="40"/>
      <c r="J125" s="68"/>
      <c r="K125" s="62"/>
      <c r="L125" s="60"/>
    </row>
    <row r="126" spans="1:12" ht="15" x14ac:dyDescent="0.25">
      <c r="A126" s="16"/>
      <c r="B126" s="17"/>
      <c r="C126" s="8"/>
      <c r="D126" s="18" t="s">
        <v>32</v>
      </c>
      <c r="E126" s="9"/>
      <c r="F126" s="19">
        <f>SUM(F119:F125)</f>
        <v>35</v>
      </c>
      <c r="G126" s="19">
        <f t="shared" ref="G126:J126" si="50">SUM(G119:G125)</f>
        <v>13.470000000000002</v>
      </c>
      <c r="H126" s="19">
        <f t="shared" si="50"/>
        <v>13.22</v>
      </c>
      <c r="I126" s="19">
        <f t="shared" si="50"/>
        <v>56.06</v>
      </c>
      <c r="J126" s="69">
        <f t="shared" si="50"/>
        <v>391.98203506829282</v>
      </c>
      <c r="K126" s="19"/>
      <c r="L126" s="59">
        <f t="shared" ref="L126" si="51">SUM(L119:L125)</f>
        <v>69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24</v>
      </c>
      <c r="D127" s="7" t="s">
        <v>25</v>
      </c>
      <c r="E127" s="39" t="s">
        <v>101</v>
      </c>
      <c r="F127" s="40" t="s">
        <v>65</v>
      </c>
      <c r="G127" s="40">
        <v>0.69</v>
      </c>
      <c r="H127" s="40">
        <v>3.57</v>
      </c>
      <c r="I127" s="40">
        <v>6.57</v>
      </c>
      <c r="J127" s="68">
        <v>58.171016400000006</v>
      </c>
      <c r="K127" s="40" t="str">
        <f>"29/1"</f>
        <v>29/1</v>
      </c>
      <c r="L127" s="40">
        <v>10</v>
      </c>
    </row>
    <row r="128" spans="1:12" ht="15" x14ac:dyDescent="0.25">
      <c r="A128" s="14"/>
      <c r="B128" s="15"/>
      <c r="C128" s="11"/>
      <c r="D128" s="7" t="s">
        <v>26</v>
      </c>
      <c r="E128" s="39" t="s">
        <v>102</v>
      </c>
      <c r="F128" s="40" t="s">
        <v>53</v>
      </c>
      <c r="G128" s="40">
        <v>7.6</v>
      </c>
      <c r="H128" s="40">
        <v>9.2200000000000006</v>
      </c>
      <c r="I128" s="40">
        <v>15.67</v>
      </c>
      <c r="J128" s="68">
        <v>173.72457500000002</v>
      </c>
      <c r="K128" s="40" t="str">
        <f>"10/2"</f>
        <v>10/2</v>
      </c>
      <c r="L128" s="40">
        <v>26.86</v>
      </c>
    </row>
    <row r="129" spans="1:12" ht="15" x14ac:dyDescent="0.25">
      <c r="A129" s="14"/>
      <c r="B129" s="15"/>
      <c r="C129" s="11"/>
      <c r="D129" s="7" t="s">
        <v>27</v>
      </c>
      <c r="E129" s="39" t="s">
        <v>103</v>
      </c>
      <c r="F129" s="40" t="s">
        <v>92</v>
      </c>
      <c r="G129" s="40">
        <v>9.73</v>
      </c>
      <c r="H129" s="40">
        <v>9.61</v>
      </c>
      <c r="I129" s="40">
        <v>9.0500000000000007</v>
      </c>
      <c r="J129" s="68">
        <v>160.31814682724999</v>
      </c>
      <c r="K129" s="40" t="str">
        <f>"34/8"</f>
        <v>34/8</v>
      </c>
      <c r="L129" s="40">
        <v>47.42</v>
      </c>
    </row>
    <row r="130" spans="1:12" ht="15" x14ac:dyDescent="0.25">
      <c r="A130" s="14"/>
      <c r="B130" s="15"/>
      <c r="C130" s="11"/>
      <c r="D130" s="7" t="s">
        <v>28</v>
      </c>
      <c r="E130" s="39" t="s">
        <v>69</v>
      </c>
      <c r="F130" s="40" t="s">
        <v>55</v>
      </c>
      <c r="G130" s="40">
        <v>5.3</v>
      </c>
      <c r="H130" s="40">
        <v>2.98</v>
      </c>
      <c r="I130" s="40">
        <v>34.11</v>
      </c>
      <c r="J130" s="68">
        <v>183.94017449999998</v>
      </c>
      <c r="K130" s="40" t="str">
        <f>"46/3"</f>
        <v>46/3</v>
      </c>
      <c r="L130" s="40">
        <v>18</v>
      </c>
    </row>
    <row r="131" spans="1:12" ht="15" x14ac:dyDescent="0.25">
      <c r="A131" s="14"/>
      <c r="B131" s="15"/>
      <c r="C131" s="11"/>
      <c r="D131" s="7" t="s">
        <v>29</v>
      </c>
      <c r="E131" s="39" t="s">
        <v>79</v>
      </c>
      <c r="F131" s="40" t="s">
        <v>46</v>
      </c>
      <c r="G131" s="40">
        <v>0.24</v>
      </c>
      <c r="H131" s="40">
        <v>0.1</v>
      </c>
      <c r="I131" s="40">
        <v>14.6</v>
      </c>
      <c r="J131" s="68">
        <v>55.735010000000003</v>
      </c>
      <c r="K131" s="40" t="str">
        <f>"37/10"</f>
        <v>37/10</v>
      </c>
      <c r="L131" s="40">
        <v>12</v>
      </c>
    </row>
    <row r="132" spans="1:12" ht="15" x14ac:dyDescent="0.25">
      <c r="A132" s="14"/>
      <c r="B132" s="15"/>
      <c r="C132" s="11"/>
      <c r="D132" s="7" t="s">
        <v>30</v>
      </c>
      <c r="E132" s="39" t="s">
        <v>58</v>
      </c>
      <c r="F132" s="40" t="s">
        <v>59</v>
      </c>
      <c r="G132" s="40">
        <v>3.85</v>
      </c>
      <c r="H132" s="40">
        <v>1.5</v>
      </c>
      <c r="I132" s="40">
        <v>26.65</v>
      </c>
      <c r="J132" s="68">
        <v>134.75999999999996</v>
      </c>
      <c r="K132" s="40"/>
      <c r="L132" s="40">
        <v>5</v>
      </c>
    </row>
    <row r="133" spans="1:12" ht="15" x14ac:dyDescent="0.25">
      <c r="A133" s="14"/>
      <c r="B133" s="15"/>
      <c r="C133" s="11"/>
      <c r="D133" s="7" t="s">
        <v>31</v>
      </c>
      <c r="E133" s="39" t="s">
        <v>39</v>
      </c>
      <c r="F133" s="40" t="s">
        <v>84</v>
      </c>
      <c r="G133" s="40">
        <v>2.31</v>
      </c>
      <c r="H133" s="40">
        <v>0.42</v>
      </c>
      <c r="I133" s="40">
        <v>14.6</v>
      </c>
      <c r="J133" s="68">
        <v>67.682999999999993</v>
      </c>
      <c r="K133" s="40"/>
      <c r="L133" s="40">
        <v>2.1</v>
      </c>
    </row>
    <row r="134" spans="1:12" ht="15" x14ac:dyDescent="0.25">
      <c r="A134" s="14"/>
      <c r="B134" s="15"/>
      <c r="C134" s="11"/>
      <c r="D134" s="7" t="s">
        <v>25</v>
      </c>
      <c r="E134" s="39" t="s">
        <v>104</v>
      </c>
      <c r="F134" s="40" t="s">
        <v>59</v>
      </c>
      <c r="G134" s="40">
        <v>0.6</v>
      </c>
      <c r="H134" s="40">
        <v>3.65</v>
      </c>
      <c r="I134" s="40">
        <v>2.19</v>
      </c>
      <c r="J134" s="68">
        <v>44.189142499999996</v>
      </c>
      <c r="K134" s="40" t="str">
        <f>"7/11"</f>
        <v>7/11</v>
      </c>
      <c r="L134" s="40">
        <v>5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68"/>
      <c r="K135" s="40"/>
      <c r="L135" s="57"/>
    </row>
    <row r="136" spans="1:12" ht="15" x14ac:dyDescent="0.25">
      <c r="A136" s="16"/>
      <c r="B136" s="17"/>
      <c r="C136" s="8"/>
      <c r="D136" s="18" t="s">
        <v>32</v>
      </c>
      <c r="E136" s="9"/>
      <c r="F136" s="19">
        <f>SUM(F127:F135)</f>
        <v>0</v>
      </c>
      <c r="G136" s="19">
        <f t="shared" ref="G136:J136" si="52">SUM(G127:G135)</f>
        <v>30.32</v>
      </c>
      <c r="H136" s="19">
        <f t="shared" si="52"/>
        <v>31.05</v>
      </c>
      <c r="I136" s="19">
        <f t="shared" si="52"/>
        <v>123.44</v>
      </c>
      <c r="J136" s="69">
        <f t="shared" si="52"/>
        <v>878.52106522725001</v>
      </c>
      <c r="K136" s="19"/>
      <c r="L136" s="59">
        <f t="shared" ref="L136" si="53">SUM(L127:L135)</f>
        <v>126.38</v>
      </c>
    </row>
    <row r="137" spans="1:12" ht="15.75" thickBot="1" x14ac:dyDescent="0.25">
      <c r="A137" s="33">
        <f>A119</f>
        <v>2</v>
      </c>
      <c r="B137" s="33">
        <f>B119</f>
        <v>2</v>
      </c>
      <c r="C137" s="77" t="s">
        <v>4</v>
      </c>
      <c r="D137" s="78"/>
      <c r="E137" s="31"/>
      <c r="F137" s="32">
        <f>F126+F136</f>
        <v>35</v>
      </c>
      <c r="G137" s="32">
        <f t="shared" ref="G137" si="54">G126+G136</f>
        <v>43.790000000000006</v>
      </c>
      <c r="H137" s="32">
        <f t="shared" ref="H137" si="55">H126+H136</f>
        <v>44.27</v>
      </c>
      <c r="I137" s="32">
        <f t="shared" ref="I137" si="56">I126+I136</f>
        <v>179.5</v>
      </c>
      <c r="J137" s="70">
        <f t="shared" ref="J137:L137" si="57">J126+J136</f>
        <v>1270.5031002955429</v>
      </c>
      <c r="K137" s="32"/>
      <c r="L137" s="49">
        <f t="shared" si="57"/>
        <v>195.38</v>
      </c>
    </row>
    <row r="138" spans="1:12" ht="15" x14ac:dyDescent="0.25">
      <c r="A138" s="20">
        <v>2</v>
      </c>
      <c r="B138" s="21">
        <v>3</v>
      </c>
      <c r="C138" s="22" t="s">
        <v>20</v>
      </c>
      <c r="D138" s="7" t="s">
        <v>21</v>
      </c>
      <c r="E138" s="39" t="s">
        <v>105</v>
      </c>
      <c r="F138" s="40" t="s">
        <v>100</v>
      </c>
      <c r="G138" s="40">
        <v>5.97</v>
      </c>
      <c r="H138" s="40">
        <v>5.26</v>
      </c>
      <c r="I138" s="40">
        <v>33.67</v>
      </c>
      <c r="J138" s="68">
        <v>201.1</v>
      </c>
      <c r="K138" s="40" t="str">
        <f>"15/4"</f>
        <v>15/4</v>
      </c>
      <c r="L138" s="40">
        <v>42</v>
      </c>
    </row>
    <row r="139" spans="1:12" ht="15" x14ac:dyDescent="0.25">
      <c r="A139" s="23"/>
      <c r="B139" s="15"/>
      <c r="C139" s="11"/>
      <c r="D139" s="7" t="s">
        <v>40</v>
      </c>
      <c r="E139" s="39" t="s">
        <v>74</v>
      </c>
      <c r="F139" s="40" t="s">
        <v>75</v>
      </c>
      <c r="G139" s="40">
        <v>3.95</v>
      </c>
      <c r="H139" s="40">
        <v>3.99</v>
      </c>
      <c r="I139" s="40">
        <v>0</v>
      </c>
      <c r="J139" s="68">
        <v>52.59</v>
      </c>
      <c r="K139" s="40" t="str">
        <f>"4/13"</f>
        <v>4/13</v>
      </c>
      <c r="L139" s="40">
        <v>12</v>
      </c>
    </row>
    <row r="140" spans="1:12" ht="15" x14ac:dyDescent="0.25">
      <c r="A140" s="23"/>
      <c r="B140" s="15"/>
      <c r="C140" s="11"/>
      <c r="D140" s="7" t="s">
        <v>22</v>
      </c>
      <c r="E140" s="39" t="s">
        <v>123</v>
      </c>
      <c r="F140" s="40" t="s">
        <v>46</v>
      </c>
      <c r="G140" s="40">
        <v>2.92</v>
      </c>
      <c r="H140" s="40">
        <v>3.16</v>
      </c>
      <c r="I140" s="40">
        <v>14.44</v>
      </c>
      <c r="J140" s="68">
        <v>95.197032000000007</v>
      </c>
      <c r="K140" s="40" t="str">
        <f>"30/10"</f>
        <v>30/10</v>
      </c>
      <c r="L140" s="40">
        <v>10</v>
      </c>
    </row>
    <row r="141" spans="1:12" ht="15.75" customHeight="1" x14ac:dyDescent="0.25">
      <c r="A141" s="23"/>
      <c r="B141" s="15"/>
      <c r="C141" s="11"/>
      <c r="D141" s="7" t="s">
        <v>23</v>
      </c>
      <c r="E141" s="39" t="s">
        <v>58</v>
      </c>
      <c r="F141" s="40" t="s">
        <v>84</v>
      </c>
      <c r="G141" s="40">
        <v>2.7</v>
      </c>
      <c r="H141" s="40">
        <v>1.05</v>
      </c>
      <c r="I141" s="40">
        <v>18.66</v>
      </c>
      <c r="J141" s="68">
        <v>94.331999999999979</v>
      </c>
      <c r="K141" s="40"/>
      <c r="L141" s="40">
        <v>5</v>
      </c>
    </row>
    <row r="142" spans="1:12" ht="15.75" thickBot="1" x14ac:dyDescent="0.3">
      <c r="A142" s="23"/>
      <c r="B142" s="15"/>
      <c r="C142" s="11"/>
      <c r="D142" s="7"/>
      <c r="E142" s="39"/>
      <c r="F142" s="40"/>
      <c r="G142" s="40"/>
      <c r="H142" s="40"/>
      <c r="I142" s="40"/>
      <c r="J142" s="68"/>
      <c r="K142" s="40"/>
      <c r="L142" s="40"/>
    </row>
    <row r="143" spans="1:12" ht="15" x14ac:dyDescent="0.25">
      <c r="A143" s="23"/>
      <c r="B143" s="15"/>
      <c r="C143" s="11"/>
      <c r="D143" s="5"/>
      <c r="E143" s="47"/>
      <c r="F143" s="40"/>
      <c r="G143" s="40"/>
      <c r="H143" s="40"/>
      <c r="I143" s="40"/>
      <c r="J143" s="68"/>
      <c r="K143" s="40"/>
      <c r="L143" s="48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68"/>
      <c r="K144" s="40"/>
      <c r="L144" s="57"/>
    </row>
    <row r="145" spans="1:12" ht="15" x14ac:dyDescent="0.25">
      <c r="A145" s="24"/>
      <c r="B145" s="17"/>
      <c r="C145" s="8"/>
      <c r="D145" s="18" t="s">
        <v>32</v>
      </c>
      <c r="E145" s="9"/>
      <c r="F145" s="19">
        <f>SUM(F138:F144)</f>
        <v>0</v>
      </c>
      <c r="G145" s="19">
        <f t="shared" ref="G145:J145" si="58">SUM(G138:G144)</f>
        <v>15.54</v>
      </c>
      <c r="H145" s="19">
        <f t="shared" si="58"/>
        <v>13.46</v>
      </c>
      <c r="I145" s="19">
        <f t="shared" si="58"/>
        <v>66.77</v>
      </c>
      <c r="J145" s="69">
        <f t="shared" si="58"/>
        <v>443.21903199999997</v>
      </c>
      <c r="K145" s="19"/>
      <c r="L145" s="59">
        <f t="shared" ref="L145" si="59">SUM(L138:L144)</f>
        <v>69</v>
      </c>
    </row>
    <row r="146" spans="1:12" ht="25.5" x14ac:dyDescent="0.25">
      <c r="A146" s="26">
        <f>A138</f>
        <v>2</v>
      </c>
      <c r="B146" s="13">
        <f>B138</f>
        <v>3</v>
      </c>
      <c r="C146" s="10" t="s">
        <v>24</v>
      </c>
      <c r="D146" s="7" t="s">
        <v>25</v>
      </c>
      <c r="E146" s="39" t="s">
        <v>106</v>
      </c>
      <c r="F146" s="40" t="s">
        <v>65</v>
      </c>
      <c r="G146" s="40">
        <v>1.56</v>
      </c>
      <c r="H146" s="40">
        <v>4.3600000000000003</v>
      </c>
      <c r="I146" s="40">
        <v>5.12</v>
      </c>
      <c r="J146" s="68">
        <v>63.058980431999998</v>
      </c>
      <c r="K146" s="40" t="str">
        <f>"40/1"</f>
        <v>40/1</v>
      </c>
      <c r="L146" s="40">
        <v>17</v>
      </c>
    </row>
    <row r="147" spans="1:12" ht="15" x14ac:dyDescent="0.25">
      <c r="A147" s="23"/>
      <c r="B147" s="15"/>
      <c r="C147" s="11"/>
      <c r="D147" s="7" t="s">
        <v>26</v>
      </c>
      <c r="E147" s="39" t="s">
        <v>107</v>
      </c>
      <c r="F147" s="40" t="s">
        <v>53</v>
      </c>
      <c r="G147" s="40">
        <v>8.57</v>
      </c>
      <c r="H147" s="40">
        <v>8.8000000000000007</v>
      </c>
      <c r="I147" s="40">
        <v>14.41</v>
      </c>
      <c r="J147" s="68">
        <v>167.10214999999999</v>
      </c>
      <c r="K147" s="40" t="str">
        <f>"31/2"</f>
        <v>31/2</v>
      </c>
      <c r="L147" s="40">
        <v>26</v>
      </c>
    </row>
    <row r="148" spans="1:12" ht="15" x14ac:dyDescent="0.25">
      <c r="A148" s="23"/>
      <c r="B148" s="15"/>
      <c r="C148" s="11"/>
      <c r="D148" s="7" t="s">
        <v>27</v>
      </c>
      <c r="E148" s="39" t="s">
        <v>124</v>
      </c>
      <c r="F148" s="40">
        <v>100</v>
      </c>
      <c r="G148" s="40">
        <v>8.73</v>
      </c>
      <c r="H148" s="40">
        <v>8.39</v>
      </c>
      <c r="I148" s="40">
        <v>1.83</v>
      </c>
      <c r="J148" s="68">
        <v>117.60870000000001</v>
      </c>
      <c r="K148" s="40" t="str">
        <f>"2/9"</f>
        <v>2/9</v>
      </c>
      <c r="L148" s="40">
        <v>50.38</v>
      </c>
    </row>
    <row r="149" spans="1:12" ht="15" x14ac:dyDescent="0.25">
      <c r="A149" s="23"/>
      <c r="B149" s="15"/>
      <c r="C149" s="11"/>
      <c r="D149" s="7" t="s">
        <v>28</v>
      </c>
      <c r="E149" s="39" t="s">
        <v>125</v>
      </c>
      <c r="F149" s="40" t="s">
        <v>55</v>
      </c>
      <c r="G149" s="40">
        <v>5.3</v>
      </c>
      <c r="H149" s="40">
        <v>2.98</v>
      </c>
      <c r="I149" s="40">
        <v>34.11</v>
      </c>
      <c r="J149" s="68">
        <v>183.94</v>
      </c>
      <c r="K149" s="40" t="str">
        <f>"43/3"</f>
        <v>43/3</v>
      </c>
      <c r="L149" s="40">
        <v>13</v>
      </c>
    </row>
    <row r="150" spans="1:12" ht="15" x14ac:dyDescent="0.25">
      <c r="A150" s="23"/>
      <c r="B150" s="15"/>
      <c r="C150" s="11"/>
      <c r="D150" s="7" t="s">
        <v>29</v>
      </c>
      <c r="E150" s="39" t="s">
        <v>85</v>
      </c>
      <c r="F150" s="40" t="s">
        <v>46</v>
      </c>
      <c r="G150" s="40">
        <v>0.12</v>
      </c>
      <c r="H150" s="40">
        <v>0.04</v>
      </c>
      <c r="I150" s="40">
        <v>11.94</v>
      </c>
      <c r="J150" s="68">
        <v>46.515680000000003</v>
      </c>
      <c r="K150" s="40" t="str">
        <f>"05/10"</f>
        <v>05/10</v>
      </c>
      <c r="L150" s="40">
        <v>12</v>
      </c>
    </row>
    <row r="151" spans="1:12" ht="15" x14ac:dyDescent="0.25">
      <c r="A151" s="23"/>
      <c r="B151" s="15"/>
      <c r="C151" s="11"/>
      <c r="D151" s="7" t="s">
        <v>30</v>
      </c>
      <c r="E151" s="39" t="s">
        <v>58</v>
      </c>
      <c r="F151" s="40" t="s">
        <v>59</v>
      </c>
      <c r="G151" s="40">
        <v>3.85</v>
      </c>
      <c r="H151" s="40">
        <v>1.5</v>
      </c>
      <c r="I151" s="40">
        <v>26.65</v>
      </c>
      <c r="J151" s="68">
        <v>134.75999999999996</v>
      </c>
      <c r="K151" s="40"/>
      <c r="L151" s="40">
        <v>5</v>
      </c>
    </row>
    <row r="152" spans="1:12" ht="15" x14ac:dyDescent="0.25">
      <c r="A152" s="23"/>
      <c r="B152" s="15"/>
      <c r="C152" s="11"/>
      <c r="D152" s="7" t="s">
        <v>31</v>
      </c>
      <c r="E152" s="39" t="s">
        <v>39</v>
      </c>
      <c r="F152" s="40" t="s">
        <v>47</v>
      </c>
      <c r="G152" s="40">
        <v>1.65</v>
      </c>
      <c r="H152" s="40">
        <v>0.3</v>
      </c>
      <c r="I152" s="40">
        <v>10.43</v>
      </c>
      <c r="J152" s="68">
        <v>48.344999999999999</v>
      </c>
      <c r="K152" s="40"/>
      <c r="L152" s="40">
        <v>1.5</v>
      </c>
    </row>
    <row r="153" spans="1:12" ht="15" x14ac:dyDescent="0.25">
      <c r="A153" s="23"/>
      <c r="B153" s="15"/>
      <c r="C153" s="11"/>
      <c r="D153" s="7" t="s">
        <v>31</v>
      </c>
      <c r="E153" s="39" t="s">
        <v>71</v>
      </c>
      <c r="F153" s="40" t="s">
        <v>72</v>
      </c>
      <c r="G153" s="40">
        <v>0.86</v>
      </c>
      <c r="H153" s="40">
        <v>0.1</v>
      </c>
      <c r="I153" s="40">
        <v>5.12</v>
      </c>
      <c r="J153" s="68">
        <v>25.200647999999997</v>
      </c>
      <c r="K153" s="40" t="str">
        <f>"40/2"</f>
        <v>40/2</v>
      </c>
      <c r="L153" s="40">
        <v>1.5</v>
      </c>
    </row>
    <row r="154" spans="1:12" ht="15" x14ac:dyDescent="0.25">
      <c r="A154" s="23"/>
      <c r="B154" s="15"/>
      <c r="C154" s="11"/>
      <c r="D154" s="6"/>
      <c r="E154" s="39"/>
      <c r="F154" s="39"/>
      <c r="G154" s="39"/>
      <c r="H154" s="39"/>
      <c r="I154" s="39"/>
      <c r="J154" s="72"/>
      <c r="K154" s="39"/>
      <c r="L154" s="39"/>
    </row>
    <row r="155" spans="1:12" ht="15" x14ac:dyDescent="0.25">
      <c r="A155" s="24"/>
      <c r="B155" s="17"/>
      <c r="C155" s="8"/>
      <c r="D155" s="18" t="s">
        <v>32</v>
      </c>
      <c r="E155" s="9"/>
      <c r="F155" s="19">
        <f>SUM(F146:F154)</f>
        <v>100</v>
      </c>
      <c r="G155" s="19">
        <f t="shared" ref="G155:J155" si="60">SUM(G146:G154)</f>
        <v>30.64</v>
      </c>
      <c r="H155" s="19">
        <f t="shared" si="60"/>
        <v>26.470000000000002</v>
      </c>
      <c r="I155" s="19">
        <f t="shared" si="60"/>
        <v>109.61000000000001</v>
      </c>
      <c r="J155" s="69">
        <f t="shared" si="60"/>
        <v>786.53115843199998</v>
      </c>
      <c r="K155" s="19"/>
      <c r="L155" s="59">
        <f t="shared" ref="L155" si="61">SUM(L146:L154)</f>
        <v>126.38</v>
      </c>
    </row>
    <row r="156" spans="1:12" ht="15.75" thickBot="1" x14ac:dyDescent="0.25">
      <c r="A156" s="29">
        <f>A138</f>
        <v>2</v>
      </c>
      <c r="B156" s="30">
        <f>B138</f>
        <v>3</v>
      </c>
      <c r="C156" s="77" t="s">
        <v>4</v>
      </c>
      <c r="D156" s="78"/>
      <c r="E156" s="31"/>
      <c r="F156" s="32">
        <f>F145+F155</f>
        <v>100</v>
      </c>
      <c r="G156" s="32">
        <f t="shared" ref="G156" si="62">G145+G155</f>
        <v>46.18</v>
      </c>
      <c r="H156" s="32">
        <f t="shared" ref="H156" si="63">H145+H155</f>
        <v>39.930000000000007</v>
      </c>
      <c r="I156" s="32">
        <f t="shared" ref="I156" si="64">I145+I155</f>
        <v>176.38</v>
      </c>
      <c r="J156" s="70">
        <f t="shared" ref="J156:L156" si="65">J145+J155</f>
        <v>1229.750190432</v>
      </c>
      <c r="K156" s="32"/>
      <c r="L156" s="49">
        <f t="shared" si="65"/>
        <v>195.38</v>
      </c>
    </row>
    <row r="157" spans="1:12" ht="15.75" thickBot="1" x14ac:dyDescent="0.3">
      <c r="A157" s="20">
        <v>2</v>
      </c>
      <c r="B157" s="21">
        <v>4</v>
      </c>
      <c r="C157" s="22" t="s">
        <v>20</v>
      </c>
      <c r="D157" s="5" t="s">
        <v>21</v>
      </c>
      <c r="E157" s="39" t="s">
        <v>108</v>
      </c>
      <c r="F157" s="40">
        <v>150</v>
      </c>
      <c r="G157" s="40">
        <v>5.07</v>
      </c>
      <c r="H157" s="40">
        <v>1.46</v>
      </c>
      <c r="I157" s="40">
        <v>29.91</v>
      </c>
      <c r="J157" s="68">
        <v>152.54</v>
      </c>
      <c r="K157" s="40" t="str">
        <f>"42/3"</f>
        <v>42/3</v>
      </c>
      <c r="L157" s="40">
        <v>25</v>
      </c>
    </row>
    <row r="158" spans="1:12" ht="15" x14ac:dyDescent="0.25">
      <c r="A158" s="23"/>
      <c r="B158" s="15"/>
      <c r="C158" s="11"/>
      <c r="D158" s="5" t="s">
        <v>21</v>
      </c>
      <c r="E158" s="39" t="s">
        <v>109</v>
      </c>
      <c r="F158" s="40" t="s">
        <v>65</v>
      </c>
      <c r="G158" s="40">
        <v>10.029999999999999</v>
      </c>
      <c r="H158" s="40">
        <v>11.61</v>
      </c>
      <c r="I158" s="40">
        <v>4.03</v>
      </c>
      <c r="J158" s="68">
        <v>160.62154079999999</v>
      </c>
      <c r="K158" s="40" t="str">
        <f>"43/8"</f>
        <v>43/8</v>
      </c>
      <c r="L158" s="40">
        <v>27</v>
      </c>
    </row>
    <row r="159" spans="1:12" ht="15" x14ac:dyDescent="0.25">
      <c r="A159" s="23"/>
      <c r="B159" s="15"/>
      <c r="C159" s="11"/>
      <c r="D159" s="7" t="s">
        <v>22</v>
      </c>
      <c r="E159" s="39" t="s">
        <v>123</v>
      </c>
      <c r="F159" s="40" t="s">
        <v>46</v>
      </c>
      <c r="G159" s="40">
        <v>0.08</v>
      </c>
      <c r="H159" s="40">
        <v>0.02</v>
      </c>
      <c r="I159" s="40">
        <v>9.84</v>
      </c>
      <c r="J159" s="68">
        <v>37.799999999999997</v>
      </c>
      <c r="K159" s="40" t="str">
        <f>"28/10"</f>
        <v>28/10</v>
      </c>
      <c r="L159" s="40">
        <v>10</v>
      </c>
    </row>
    <row r="160" spans="1:12" ht="15" x14ac:dyDescent="0.25">
      <c r="A160" s="23"/>
      <c r="B160" s="15"/>
      <c r="C160" s="11"/>
      <c r="D160" s="7" t="s">
        <v>23</v>
      </c>
      <c r="E160" s="39" t="s">
        <v>58</v>
      </c>
      <c r="F160" s="40" t="s">
        <v>84</v>
      </c>
      <c r="G160" s="40">
        <v>2.7</v>
      </c>
      <c r="H160" s="40">
        <v>1.05</v>
      </c>
      <c r="I160" s="40">
        <v>18.66</v>
      </c>
      <c r="J160" s="68">
        <v>94.331999999999994</v>
      </c>
      <c r="K160" s="40"/>
      <c r="L160" s="40">
        <v>5</v>
      </c>
    </row>
    <row r="161" spans="1:12" ht="15" x14ac:dyDescent="0.25">
      <c r="A161" s="23"/>
      <c r="B161" s="15"/>
      <c r="C161" s="11"/>
      <c r="D161" s="7" t="s">
        <v>23</v>
      </c>
      <c r="E161" s="39" t="s">
        <v>39</v>
      </c>
      <c r="F161" s="40" t="s">
        <v>47</v>
      </c>
      <c r="G161" s="40">
        <v>1.65</v>
      </c>
      <c r="H161" s="40">
        <v>0.3</v>
      </c>
      <c r="I161" s="40">
        <v>10.43</v>
      </c>
      <c r="J161" s="68">
        <v>48.344999999999999</v>
      </c>
      <c r="K161" s="40"/>
      <c r="L161" s="40">
        <v>2</v>
      </c>
    </row>
    <row r="162" spans="1:12" ht="15" x14ac:dyDescent="0.25">
      <c r="A162" s="23"/>
      <c r="B162" s="15"/>
      <c r="C162" s="11"/>
      <c r="D162" s="6"/>
      <c r="E162" s="39"/>
      <c r="F162" s="40"/>
      <c r="G162" s="40"/>
      <c r="H162" s="40"/>
      <c r="I162" s="40"/>
      <c r="J162" s="68"/>
      <c r="K162" s="40"/>
      <c r="L162" s="57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68"/>
      <c r="K163" s="40"/>
      <c r="L163" s="57"/>
    </row>
    <row r="164" spans="1:12" ht="15" x14ac:dyDescent="0.25">
      <c r="A164" s="24"/>
      <c r="B164" s="17"/>
      <c r="C164" s="8"/>
      <c r="D164" s="18" t="s">
        <v>32</v>
      </c>
      <c r="E164" s="9"/>
      <c r="F164" s="19">
        <f>SUM(F157:F163)</f>
        <v>150</v>
      </c>
      <c r="G164" s="19">
        <f t="shared" ref="G164:J164" si="66">SUM(G157:G163)</f>
        <v>19.529999999999998</v>
      </c>
      <c r="H164" s="19">
        <f t="shared" si="66"/>
        <v>14.440000000000001</v>
      </c>
      <c r="I164" s="19">
        <f t="shared" si="66"/>
        <v>72.87</v>
      </c>
      <c r="J164" s="69">
        <f t="shared" si="66"/>
        <v>493.63854079999999</v>
      </c>
      <c r="K164" s="19"/>
      <c r="L164" s="59">
        <f t="shared" ref="L164" si="67">SUM(L157:L163)</f>
        <v>69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24</v>
      </c>
      <c r="D165" s="7" t="s">
        <v>25</v>
      </c>
      <c r="E165" s="39" t="s">
        <v>121</v>
      </c>
      <c r="F165" s="40">
        <v>40</v>
      </c>
      <c r="G165" s="40">
        <v>0.67</v>
      </c>
      <c r="H165" s="40">
        <v>0.38</v>
      </c>
      <c r="I165" s="40">
        <v>4.2</v>
      </c>
      <c r="J165" s="68">
        <v>21.2</v>
      </c>
      <c r="K165" s="40"/>
      <c r="L165" s="40">
        <v>9.36</v>
      </c>
    </row>
    <row r="166" spans="1:12" ht="15" x14ac:dyDescent="0.25">
      <c r="A166" s="23"/>
      <c r="B166" s="15"/>
      <c r="C166" s="11"/>
      <c r="D166" s="7" t="s">
        <v>26</v>
      </c>
      <c r="E166" s="39" t="s">
        <v>110</v>
      </c>
      <c r="F166" s="40" t="s">
        <v>53</v>
      </c>
      <c r="G166" s="40">
        <v>7.49</v>
      </c>
      <c r="H166" s="40">
        <v>9.09</v>
      </c>
      <c r="I166" s="40">
        <v>12.72</v>
      </c>
      <c r="J166" s="68">
        <v>158.57210750000002</v>
      </c>
      <c r="K166" s="40" t="str">
        <f>"2/2"</f>
        <v>2/2</v>
      </c>
      <c r="L166" s="40">
        <v>25</v>
      </c>
    </row>
    <row r="167" spans="1:12" ht="15" x14ac:dyDescent="0.25">
      <c r="A167" s="23"/>
      <c r="B167" s="15"/>
      <c r="C167" s="11"/>
      <c r="D167" s="7" t="s">
        <v>27</v>
      </c>
      <c r="E167" s="39" t="s">
        <v>126</v>
      </c>
      <c r="F167" s="40">
        <v>100</v>
      </c>
      <c r="G167" s="40">
        <v>13.36</v>
      </c>
      <c r="H167" s="40">
        <v>12.69</v>
      </c>
      <c r="I167" s="40">
        <v>3.68</v>
      </c>
      <c r="J167" s="68">
        <v>182.42</v>
      </c>
      <c r="K167" s="40" t="str">
        <f>"13/8"</f>
        <v>13/8</v>
      </c>
      <c r="L167" s="40">
        <v>55.52</v>
      </c>
    </row>
    <row r="168" spans="1:12" ht="15" x14ac:dyDescent="0.25">
      <c r="A168" s="23"/>
      <c r="B168" s="15"/>
      <c r="C168" s="11"/>
      <c r="D168" s="7" t="s">
        <v>28</v>
      </c>
      <c r="E168" s="39" t="s">
        <v>111</v>
      </c>
      <c r="F168" s="40">
        <v>150</v>
      </c>
      <c r="G168" s="40">
        <v>6.66</v>
      </c>
      <c r="H168" s="40">
        <v>8.9700000000000006</v>
      </c>
      <c r="I168" s="40">
        <v>34.6</v>
      </c>
      <c r="J168" s="68">
        <v>236.97</v>
      </c>
      <c r="K168" s="40" t="str">
        <f>"39/3"</f>
        <v>39/3</v>
      </c>
      <c r="L168" s="40">
        <v>15</v>
      </c>
    </row>
    <row r="169" spans="1:12" ht="15" x14ac:dyDescent="0.25">
      <c r="A169" s="23"/>
      <c r="B169" s="15"/>
      <c r="C169" s="11"/>
      <c r="D169" s="7" t="s">
        <v>29</v>
      </c>
      <c r="E169" s="39" t="s">
        <v>93</v>
      </c>
      <c r="F169" s="40" t="s">
        <v>46</v>
      </c>
      <c r="G169" s="40">
        <v>0</v>
      </c>
      <c r="H169" s="40">
        <v>0</v>
      </c>
      <c r="I169" s="40">
        <v>18.95</v>
      </c>
      <c r="J169" s="68">
        <v>70.710400000000007</v>
      </c>
      <c r="K169" s="40"/>
      <c r="L169" s="40">
        <v>15</v>
      </c>
    </row>
    <row r="170" spans="1:12" ht="15" x14ac:dyDescent="0.25">
      <c r="A170" s="23"/>
      <c r="B170" s="15"/>
      <c r="C170" s="11"/>
      <c r="D170" s="7" t="s">
        <v>30</v>
      </c>
      <c r="E170" s="39" t="s">
        <v>58</v>
      </c>
      <c r="F170" s="40" t="s">
        <v>59</v>
      </c>
      <c r="G170" s="40">
        <v>3.85</v>
      </c>
      <c r="H170" s="40">
        <v>1.5</v>
      </c>
      <c r="I170" s="40">
        <v>26.65</v>
      </c>
      <c r="J170" s="68">
        <v>134.76</v>
      </c>
      <c r="K170" s="40"/>
      <c r="L170" s="40">
        <v>5</v>
      </c>
    </row>
    <row r="171" spans="1:12" ht="15" x14ac:dyDescent="0.25">
      <c r="A171" s="23"/>
      <c r="B171" s="15"/>
      <c r="C171" s="11"/>
      <c r="D171" s="7" t="s">
        <v>31</v>
      </c>
      <c r="E171" s="39" t="s">
        <v>39</v>
      </c>
      <c r="F171" s="40" t="s">
        <v>47</v>
      </c>
      <c r="G171" s="40">
        <v>1.65</v>
      </c>
      <c r="H171" s="40">
        <v>0.3</v>
      </c>
      <c r="I171" s="40">
        <v>10.43</v>
      </c>
      <c r="J171" s="68">
        <v>48.344999999999999</v>
      </c>
      <c r="K171" s="40"/>
      <c r="L171" s="40">
        <v>1.5</v>
      </c>
    </row>
    <row r="172" spans="1:12" ht="15" x14ac:dyDescent="0.25">
      <c r="A172" s="23"/>
      <c r="B172" s="15"/>
      <c r="C172" s="11"/>
      <c r="D172" s="6"/>
      <c r="E172" s="47"/>
      <c r="F172" s="40"/>
      <c r="G172" s="40"/>
      <c r="H172" s="40"/>
      <c r="I172" s="40"/>
      <c r="J172" s="68"/>
      <c r="K172" s="40"/>
      <c r="L172" s="57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68"/>
      <c r="K173" s="40"/>
      <c r="L173" s="57"/>
    </row>
    <row r="174" spans="1:12" ht="15" x14ac:dyDescent="0.25">
      <c r="A174" s="24"/>
      <c r="B174" s="17"/>
      <c r="C174" s="8"/>
      <c r="D174" s="18" t="s">
        <v>32</v>
      </c>
      <c r="E174" s="9"/>
      <c r="F174" s="19">
        <f>SUM(F165:F173)</f>
        <v>290</v>
      </c>
      <c r="G174" s="19">
        <f t="shared" ref="G174:J174" si="68">SUM(G165:G173)</f>
        <v>33.68</v>
      </c>
      <c r="H174" s="19">
        <f t="shared" si="68"/>
        <v>32.93</v>
      </c>
      <c r="I174" s="19">
        <f t="shared" si="68"/>
        <v>111.23000000000002</v>
      </c>
      <c r="J174" s="69">
        <f t="shared" si="68"/>
        <v>852.97750750000012</v>
      </c>
      <c r="K174" s="19"/>
      <c r="L174" s="59">
        <f t="shared" ref="L174" si="69">SUM(L165:L173)</f>
        <v>126.38</v>
      </c>
    </row>
    <row r="175" spans="1:12" ht="15.75" thickBot="1" x14ac:dyDescent="0.25">
      <c r="A175" s="29">
        <f>A157</f>
        <v>2</v>
      </c>
      <c r="B175" s="30">
        <f>B157</f>
        <v>4</v>
      </c>
      <c r="C175" s="77" t="s">
        <v>4</v>
      </c>
      <c r="D175" s="78"/>
      <c r="E175" s="31"/>
      <c r="F175" s="32">
        <f>F164+F174</f>
        <v>440</v>
      </c>
      <c r="G175" s="32">
        <f t="shared" ref="G175" si="70">G164+G174</f>
        <v>53.209999999999994</v>
      </c>
      <c r="H175" s="32">
        <f t="shared" ref="H175" si="71">H164+H174</f>
        <v>47.370000000000005</v>
      </c>
      <c r="I175" s="32">
        <f t="shared" ref="I175" si="72">I164+I174</f>
        <v>184.10000000000002</v>
      </c>
      <c r="J175" s="70">
        <f t="shared" ref="J175:L175" si="73">J164+J174</f>
        <v>1346.6160483000001</v>
      </c>
      <c r="K175" s="32"/>
      <c r="L175" s="49">
        <f t="shared" si="73"/>
        <v>195.38</v>
      </c>
    </row>
    <row r="176" spans="1:12" ht="15" x14ac:dyDescent="0.25">
      <c r="A176" s="20">
        <v>2</v>
      </c>
      <c r="B176" s="21">
        <v>5</v>
      </c>
      <c r="C176" s="22" t="s">
        <v>20</v>
      </c>
      <c r="D176" s="7" t="s">
        <v>21</v>
      </c>
      <c r="E176" s="39" t="s">
        <v>112</v>
      </c>
      <c r="F176" s="40">
        <v>100</v>
      </c>
      <c r="G176" s="40">
        <v>13.11</v>
      </c>
      <c r="H176" s="40">
        <v>11.45</v>
      </c>
      <c r="I176" s="40">
        <v>16.95</v>
      </c>
      <c r="J176" s="68">
        <v>223.06</v>
      </c>
      <c r="K176" s="40" t="str">
        <f>"17/5"</f>
        <v>17/5</v>
      </c>
      <c r="L176" s="40">
        <v>50</v>
      </c>
    </row>
    <row r="177" spans="1:12" ht="15" x14ac:dyDescent="0.25">
      <c r="A177" s="23"/>
      <c r="B177" s="15"/>
      <c r="C177" s="11"/>
      <c r="D177" s="7" t="s">
        <v>25</v>
      </c>
      <c r="E177" s="39" t="s">
        <v>113</v>
      </c>
      <c r="F177" s="40" t="s">
        <v>88</v>
      </c>
      <c r="G177" s="40">
        <v>0.12</v>
      </c>
      <c r="H177" s="40">
        <v>0</v>
      </c>
      <c r="I177" s="40">
        <v>19.8</v>
      </c>
      <c r="J177" s="68">
        <v>75.449999999999989</v>
      </c>
      <c r="K177" s="40"/>
      <c r="L177" s="40">
        <v>6</v>
      </c>
    </row>
    <row r="178" spans="1:12" ht="15" x14ac:dyDescent="0.25">
      <c r="A178" s="23"/>
      <c r="B178" s="15"/>
      <c r="C178" s="11"/>
      <c r="D178" s="7" t="s">
        <v>22</v>
      </c>
      <c r="E178" s="39" t="s">
        <v>45</v>
      </c>
      <c r="F178" s="40" t="s">
        <v>46</v>
      </c>
      <c r="G178" s="40">
        <v>0.08</v>
      </c>
      <c r="H178" s="40">
        <v>0.02</v>
      </c>
      <c r="I178" s="40">
        <v>9.84</v>
      </c>
      <c r="J178" s="68">
        <v>37.802231999999989</v>
      </c>
      <c r="K178" s="40" t="str">
        <f>"27/10"</f>
        <v>27/10</v>
      </c>
      <c r="L178" s="40">
        <v>10</v>
      </c>
    </row>
    <row r="179" spans="1:12" ht="15" x14ac:dyDescent="0.25">
      <c r="A179" s="23"/>
      <c r="B179" s="15"/>
      <c r="C179" s="11"/>
      <c r="D179" s="7" t="s">
        <v>23</v>
      </c>
      <c r="E179" s="39" t="s">
        <v>58</v>
      </c>
      <c r="F179" s="40">
        <v>35</v>
      </c>
      <c r="G179" s="40">
        <v>2.7</v>
      </c>
      <c r="H179" s="40">
        <v>1.05</v>
      </c>
      <c r="I179" s="40">
        <v>18.66</v>
      </c>
      <c r="J179" s="68">
        <v>94.33</v>
      </c>
      <c r="K179" s="40"/>
      <c r="L179" s="40">
        <v>3</v>
      </c>
    </row>
    <row r="180" spans="1:12" ht="15" x14ac:dyDescent="0.25">
      <c r="A180" s="23"/>
      <c r="B180" s="15"/>
      <c r="C180" s="11"/>
      <c r="D180" s="7"/>
      <c r="E180" s="39"/>
      <c r="F180" s="40"/>
      <c r="G180" s="40"/>
      <c r="H180" s="40"/>
      <c r="I180" s="40"/>
      <c r="J180" s="68"/>
      <c r="K180" s="40"/>
      <c r="L180" s="40"/>
    </row>
    <row r="181" spans="1:12" ht="15" x14ac:dyDescent="0.25">
      <c r="A181" s="23"/>
      <c r="B181" s="15"/>
      <c r="C181" s="11"/>
      <c r="D181" s="6"/>
      <c r="E181" s="47"/>
      <c r="F181" s="40"/>
      <c r="G181" s="40"/>
      <c r="H181" s="40"/>
      <c r="I181" s="40"/>
      <c r="J181" s="68"/>
      <c r="K181" s="40"/>
      <c r="L181" s="48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68"/>
      <c r="K182" s="40"/>
      <c r="L182" s="57"/>
    </row>
    <row r="183" spans="1:12" ht="15.75" customHeight="1" x14ac:dyDescent="0.25">
      <c r="A183" s="24"/>
      <c r="B183" s="17"/>
      <c r="C183" s="8"/>
      <c r="D183" s="18" t="s">
        <v>32</v>
      </c>
      <c r="E183" s="9"/>
      <c r="F183" s="19">
        <f>SUM(F176:F182)</f>
        <v>135</v>
      </c>
      <c r="G183" s="19">
        <f t="shared" ref="G183:J183" si="74">SUM(G176:G182)</f>
        <v>16.009999999999998</v>
      </c>
      <c r="H183" s="19">
        <f t="shared" si="74"/>
        <v>12.52</v>
      </c>
      <c r="I183" s="19">
        <f t="shared" si="74"/>
        <v>65.25</v>
      </c>
      <c r="J183" s="69">
        <f t="shared" si="74"/>
        <v>430.64223199999998</v>
      </c>
      <c r="K183" s="19"/>
      <c r="L183" s="59">
        <f t="shared" ref="L183" si="75">SUM(L176:L182)</f>
        <v>69</v>
      </c>
    </row>
    <row r="184" spans="1:12" ht="25.5" x14ac:dyDescent="0.25">
      <c r="A184" s="26">
        <f>A176</f>
        <v>2</v>
      </c>
      <c r="B184" s="13">
        <f>B176</f>
        <v>5</v>
      </c>
      <c r="C184" s="10" t="s">
        <v>24</v>
      </c>
      <c r="D184" s="7" t="s">
        <v>25</v>
      </c>
      <c r="E184" s="39" t="s">
        <v>114</v>
      </c>
      <c r="F184" s="40" t="s">
        <v>65</v>
      </c>
      <c r="G184" s="40">
        <v>0.86</v>
      </c>
      <c r="H184" s="40">
        <v>3.65</v>
      </c>
      <c r="I184" s="40">
        <v>6.32</v>
      </c>
      <c r="J184" s="68">
        <v>60.012013235999994</v>
      </c>
      <c r="K184" s="40" t="str">
        <f>"49/1"</f>
        <v>49/1</v>
      </c>
      <c r="L184" s="40">
        <v>15</v>
      </c>
    </row>
    <row r="185" spans="1:12" ht="15" x14ac:dyDescent="0.25">
      <c r="A185" s="23"/>
      <c r="B185" s="15"/>
      <c r="C185" s="11"/>
      <c r="D185" s="7" t="s">
        <v>26</v>
      </c>
      <c r="E185" s="39" t="s">
        <v>115</v>
      </c>
      <c r="F185" s="40" t="s">
        <v>53</v>
      </c>
      <c r="G185" s="40">
        <v>7.68</v>
      </c>
      <c r="H185" s="40">
        <v>9.73</v>
      </c>
      <c r="I185" s="40">
        <v>15.4</v>
      </c>
      <c r="J185" s="68">
        <v>176.63221999999999</v>
      </c>
      <c r="K185" s="40" t="str">
        <f>"38/2"</f>
        <v>38/2</v>
      </c>
      <c r="L185" s="40">
        <v>27.86</v>
      </c>
    </row>
    <row r="186" spans="1:12" ht="15" x14ac:dyDescent="0.25">
      <c r="A186" s="23"/>
      <c r="B186" s="15"/>
      <c r="C186" s="11"/>
      <c r="D186" s="7" t="s">
        <v>27</v>
      </c>
      <c r="E186" s="39" t="s">
        <v>116</v>
      </c>
      <c r="F186" s="40" t="s">
        <v>117</v>
      </c>
      <c r="G186" s="40">
        <v>14.68</v>
      </c>
      <c r="H186" s="40">
        <v>9.89</v>
      </c>
      <c r="I186" s="40">
        <v>1.98</v>
      </c>
      <c r="J186" s="68">
        <v>155.55706947368418</v>
      </c>
      <c r="K186" s="40" t="str">
        <f>"8/7"</f>
        <v>8/7</v>
      </c>
      <c r="L186" s="40">
        <v>35</v>
      </c>
    </row>
    <row r="187" spans="1:12" ht="15" x14ac:dyDescent="0.25">
      <c r="A187" s="23"/>
      <c r="B187" s="15"/>
      <c r="C187" s="11"/>
      <c r="D187" s="7" t="s">
        <v>28</v>
      </c>
      <c r="E187" s="39" t="s">
        <v>78</v>
      </c>
      <c r="F187" s="40" t="s">
        <v>55</v>
      </c>
      <c r="G187" s="40">
        <v>3.11</v>
      </c>
      <c r="H187" s="40">
        <v>3.67</v>
      </c>
      <c r="I187" s="40">
        <v>22.07</v>
      </c>
      <c r="J187" s="68">
        <v>132.58571249999997</v>
      </c>
      <c r="K187" s="40" t="str">
        <f>"3/3"</f>
        <v>3/3</v>
      </c>
      <c r="L187" s="40">
        <v>22.02</v>
      </c>
    </row>
    <row r="188" spans="1:12" ht="15" x14ac:dyDescent="0.25">
      <c r="A188" s="23"/>
      <c r="B188" s="15"/>
      <c r="C188" s="11"/>
      <c r="D188" s="7" t="s">
        <v>29</v>
      </c>
      <c r="E188" s="39" t="s">
        <v>60</v>
      </c>
      <c r="F188" s="40" t="s">
        <v>46</v>
      </c>
      <c r="G188" s="40">
        <v>1</v>
      </c>
      <c r="H188" s="40">
        <v>0.2</v>
      </c>
      <c r="I188" s="40">
        <v>20.6</v>
      </c>
      <c r="J188" s="68">
        <v>86.47999999999999</v>
      </c>
      <c r="K188" s="40"/>
      <c r="L188" s="40">
        <v>20</v>
      </c>
    </row>
    <row r="189" spans="1:12" ht="15" x14ac:dyDescent="0.25">
      <c r="A189" s="23"/>
      <c r="B189" s="15"/>
      <c r="C189" s="11"/>
      <c r="D189" s="7" t="s">
        <v>30</v>
      </c>
      <c r="E189" s="39" t="s">
        <v>58</v>
      </c>
      <c r="F189" s="40" t="s">
        <v>59</v>
      </c>
      <c r="G189" s="40">
        <v>3.85</v>
      </c>
      <c r="H189" s="40">
        <v>1.5</v>
      </c>
      <c r="I189" s="40">
        <v>26.65</v>
      </c>
      <c r="J189" s="68">
        <v>134.75999999999996</v>
      </c>
      <c r="K189" s="40"/>
      <c r="L189" s="40">
        <v>5</v>
      </c>
    </row>
    <row r="190" spans="1:12" ht="15" x14ac:dyDescent="0.25">
      <c r="A190" s="23"/>
      <c r="B190" s="15"/>
      <c r="C190" s="11"/>
      <c r="D190" s="7" t="s">
        <v>31</v>
      </c>
      <c r="E190" s="39" t="s">
        <v>39</v>
      </c>
      <c r="F190" s="40" t="s">
        <v>47</v>
      </c>
      <c r="G190" s="40">
        <v>1.65</v>
      </c>
      <c r="H190" s="40">
        <v>0.3</v>
      </c>
      <c r="I190" s="40">
        <v>10.43</v>
      </c>
      <c r="J190" s="68">
        <v>48.344999999999999</v>
      </c>
      <c r="K190" s="40"/>
      <c r="L190" s="40">
        <v>1.5</v>
      </c>
    </row>
    <row r="191" spans="1:12" ht="15" x14ac:dyDescent="0.25">
      <c r="A191" s="23"/>
      <c r="B191" s="15"/>
      <c r="C191" s="11"/>
      <c r="D191" s="6"/>
      <c r="E191" s="39"/>
      <c r="F191" s="40"/>
      <c r="G191" s="40"/>
      <c r="H191" s="40"/>
      <c r="I191" s="40"/>
      <c r="J191" s="68"/>
      <c r="K191" s="40"/>
      <c r="L191" s="57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68"/>
      <c r="K192" s="40"/>
      <c r="L192" s="57"/>
    </row>
    <row r="193" spans="1:12" ht="15" x14ac:dyDescent="0.25">
      <c r="A193" s="24"/>
      <c r="B193" s="17"/>
      <c r="C193" s="8"/>
      <c r="D193" s="18" t="s">
        <v>32</v>
      </c>
      <c r="E193" s="9"/>
      <c r="F193" s="19">
        <f>SUM(F184:F192)</f>
        <v>0</v>
      </c>
      <c r="G193" s="19">
        <f t="shared" ref="G193:J193" si="76">SUM(G184:G192)</f>
        <v>32.83</v>
      </c>
      <c r="H193" s="19">
        <f t="shared" si="76"/>
        <v>28.940000000000005</v>
      </c>
      <c r="I193" s="19">
        <f t="shared" si="76"/>
        <v>103.45000000000002</v>
      </c>
      <c r="J193" s="69">
        <f t="shared" si="76"/>
        <v>794.37201520968415</v>
      </c>
      <c r="K193" s="19"/>
      <c r="L193" s="59">
        <f t="shared" ref="L193" si="77">SUM(L184:L192)</f>
        <v>126.38</v>
      </c>
    </row>
    <row r="194" spans="1:12" ht="15.75" thickBot="1" x14ac:dyDescent="0.25">
      <c r="A194" s="29">
        <f>A176</f>
        <v>2</v>
      </c>
      <c r="B194" s="30">
        <f>B176</f>
        <v>5</v>
      </c>
      <c r="C194" s="77" t="s">
        <v>4</v>
      </c>
      <c r="D194" s="78"/>
      <c r="E194" s="31"/>
      <c r="F194" s="32">
        <f>F183+F193</f>
        <v>135</v>
      </c>
      <c r="G194" s="32">
        <f t="shared" ref="G194" si="78">G183+G193</f>
        <v>48.839999999999996</v>
      </c>
      <c r="H194" s="32">
        <f t="shared" ref="H194" si="79">H183+H193</f>
        <v>41.460000000000008</v>
      </c>
      <c r="I194" s="32">
        <f t="shared" ref="I194" si="80">I183+I193</f>
        <v>168.70000000000002</v>
      </c>
      <c r="J194" s="70">
        <f t="shared" ref="J194:L194" si="81">J183+J193</f>
        <v>1225.0142472096841</v>
      </c>
      <c r="K194" s="32"/>
      <c r="L194" s="49">
        <f t="shared" si="81"/>
        <v>195.38</v>
      </c>
    </row>
    <row r="195" spans="1:12" ht="12.75" customHeight="1" thickBot="1" x14ac:dyDescent="0.25">
      <c r="A195" s="27"/>
      <c r="B195" s="28"/>
      <c r="C195" s="79" t="s">
        <v>5</v>
      </c>
      <c r="D195" s="80"/>
      <c r="E195" s="81"/>
      <c r="F195" s="34">
        <f>(F24+F43+F62+F80+F99+F118+F137+F156+F175+F194)/(IF(F24=0,0,1)+IF(F43=0,0,1)+IF(F62=0,0,1)+IF(F80=0,0,1)+IF(F99=0,0,1)+IF(F118=0,0,1)+IF(F137=0,0,1)+IF(F156=0,0,1)+IF(F175=0,0,1)+IF(F194=0,0,1))</f>
        <v>187</v>
      </c>
      <c r="G195" s="34">
        <f>(G24+G43+G62+G80+G99+G118+G137+G156+G175+G194)/(IF(G24=0,0,1)+IF(G43=0,0,1)+IF(G62=0,0,1)+IF(G80=0,0,1)+IF(G99=0,0,1)+IF(G118=0,0,1)+IF(G137=0,0,1)+IF(G156=0,0,1)+IF(G175=0,0,1)+IF(G194=0,0,1))</f>
        <v>46.286999999999999</v>
      </c>
      <c r="H195" s="34">
        <f>(H24+H43+H62+H80+H99+H118+H137+H156+H175+H194)/(IF(H24=0,0,1)+IF(H43=0,0,1)+IF(H62=0,0,1)+IF(H80=0,0,1)+IF(H99=0,0,1)+IF(H118=0,0,1)+IF(H137=0,0,1)+IF(H156=0,0,1)+IF(H175=0,0,1)+IF(H194=0,0,1))</f>
        <v>40.06</v>
      </c>
      <c r="I195" s="34">
        <f>(I24+I43+I62+I80+I99+I118+I137+I156+I175+I194)/(IF(I24=0,0,1)+IF(I43=0,0,1)+IF(I62=0,0,1)+IF(I80=0,0,1)+IF(I99=0,0,1)+IF(I118=0,0,1)+IF(I137=0,0,1)+IF(I156=0,0,1)+IF(I175=0,0,1)+IF(I194=0,0,1))</f>
        <v>180.86600000000001</v>
      </c>
      <c r="J195" s="73">
        <f>(J24+J43+J62+J80+J99+J118+J137+J156+J175+J194)/(IF(J24=0,0,1)+IF(J43=0,0,1)+IF(J62=0,0,1)+IF(J80=0,0,1)+IF(J99=0,0,1)+IF(J118=0,0,1)+IF(J137=0,0,1)+IF(J156=0,0,1)+IF(J175=0,0,1)+IF(J194=0,0,1))</f>
        <v>1248.5782162726111</v>
      </c>
      <c r="K195" s="34"/>
      <c r="L195" s="50">
        <f>(L24+L43+L62+L80+L99+L118+L137+L156+L175+L194)/(IF(L24=0,0,1)+IF(L43=0,0,1)+IF(L62=0,0,1)+IF(L80=0,0,1)+IF(L99=0,0,1)+IF(L118=0,0,1)+IF(L137=0,0,1)+IF(L156=0,0,1)+IF(L175=0,0,1)+IF(L194=0,0,1))</f>
        <v>195.38000000000002</v>
      </c>
    </row>
  </sheetData>
  <mergeCells count="14">
    <mergeCell ref="C195:E195"/>
    <mergeCell ref="C80:D80"/>
    <mergeCell ref="C99:D99"/>
    <mergeCell ref="C24:D24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Аминистр работник №4</cp:lastModifiedBy>
  <dcterms:created xsi:type="dcterms:W3CDTF">2022-05-16T14:23:56Z</dcterms:created>
  <dcterms:modified xsi:type="dcterms:W3CDTF">2025-12-18T11:10:40Z</dcterms:modified>
</cp:coreProperties>
</file>